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2940" yWindow="165" windowWidth="22740" windowHeight="15555" tabRatio="712" activeTab="1"/>
  </bookViews>
  <sheets>
    <sheet name="ф. 1.3" sheetId="9" r:id="rId1"/>
    <sheet name="ф. 1.6" sheetId="10" r:id="rId2"/>
    <sheet name="Расчет К 2018" sheetId="1" state="hidden" r:id="rId3"/>
    <sheet name="Сводные ОХР" sheetId="4" state="hidden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0" l="1"/>
  <c r="F15" i="10"/>
  <c r="AA19" i="10"/>
  <c r="AE19" i="10" s="1"/>
  <c r="AB19" i="10"/>
  <c r="AF19" i="10" s="1"/>
  <c r="A20" i="10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F12" i="10"/>
  <c r="F13" i="10"/>
  <c r="A17" i="9"/>
  <c r="A18" i="9" s="1"/>
  <c r="A46" i="10" l="1"/>
  <c r="A19" i="9"/>
  <c r="A47" i="10" l="1"/>
  <c r="A20" i="9"/>
  <c r="A48" i="10" l="1"/>
  <c r="A21" i="9"/>
  <c r="A22" i="9" l="1"/>
  <c r="A23" i="9" l="1"/>
  <c r="A24" i="9" l="1"/>
  <c r="A25" i="9" l="1"/>
  <c r="A26" i="9" l="1"/>
  <c r="A27" i="9" l="1"/>
  <c r="G36" i="4"/>
  <c r="A28" i="9" l="1"/>
  <c r="G33" i="4"/>
  <c r="A29" i="9" l="1"/>
  <c r="G25" i="4"/>
  <c r="A30" i="9" l="1"/>
  <c r="G11" i="4"/>
  <c r="G10" i="4"/>
  <c r="G45" i="4" l="1"/>
  <c r="G49" i="4" l="1"/>
  <c r="G47" i="4"/>
  <c r="G46" i="4"/>
  <c r="G38" i="4"/>
  <c r="G14" i="4" l="1"/>
  <c r="G31" i="4" l="1"/>
  <c r="E32" i="4"/>
  <c r="A62" i="10" l="1"/>
  <c r="G17" i="4"/>
  <c r="G16" i="4"/>
  <c r="A63" i="10" l="1"/>
  <c r="G12" i="4"/>
  <c r="A64" i="10" l="1"/>
  <c r="E49" i="4"/>
  <c r="E47" i="4"/>
  <c r="E46" i="4"/>
  <c r="E45" i="4"/>
  <c r="A65" i="10" l="1"/>
  <c r="E39" i="4"/>
  <c r="E37" i="4"/>
  <c r="E31" i="4"/>
  <c r="E44" i="4"/>
  <c r="E43" i="4"/>
  <c r="E42" i="4"/>
  <c r="E41" i="4"/>
  <c r="E38" i="4"/>
  <c r="E36" i="4"/>
  <c r="E29" i="4"/>
  <c r="E35" i="4"/>
  <c r="G35" i="4" s="1"/>
  <c r="E48" i="4"/>
  <c r="E33" i="4"/>
  <c r="E28" i="4"/>
  <c r="E26" i="4"/>
  <c r="E25" i="4"/>
  <c r="E24" i="4"/>
  <c r="E40" i="4"/>
  <c r="E23" i="4"/>
  <c r="G23" i="4" s="1"/>
  <c r="E18" i="4"/>
  <c r="E22" i="4"/>
  <c r="E27" i="4"/>
  <c r="E21" i="4"/>
  <c r="G21" i="4" s="1"/>
  <c r="E9" i="4"/>
  <c r="E15" i="4"/>
  <c r="E34" i="4"/>
  <c r="E20" i="4"/>
  <c r="G20" i="4" s="1"/>
  <c r="E11" i="4"/>
  <c r="E30" i="4"/>
  <c r="E19" i="4"/>
  <c r="G19" i="4" s="1"/>
  <c r="E17" i="4"/>
  <c r="E16" i="4"/>
  <c r="E14" i="4"/>
  <c r="E13" i="4"/>
  <c r="E12" i="4"/>
  <c r="E10" i="4"/>
  <c r="D16" i="1"/>
  <c r="B36" i="1"/>
  <c r="B60" i="1" s="1"/>
  <c r="B32" i="1"/>
  <c r="B55" i="1" s="1"/>
  <c r="B30" i="1"/>
  <c r="B53" i="1" s="1"/>
  <c r="B28" i="1"/>
  <c r="B51" i="1" s="1"/>
  <c r="B27" i="1"/>
  <c r="B50" i="1" s="1"/>
  <c r="B26" i="1"/>
  <c r="B49" i="1" s="1"/>
  <c r="B25" i="1"/>
  <c r="B24" i="1"/>
  <c r="B22" i="1"/>
  <c r="B45" i="1" s="1"/>
  <c r="B21" i="1"/>
  <c r="B44" i="1" s="1"/>
  <c r="B20" i="1"/>
  <c r="B43" i="1" s="1"/>
  <c r="B19" i="1"/>
  <c r="B42" i="1" s="1"/>
  <c r="B18" i="1"/>
  <c r="D7" i="1"/>
  <c r="B14" i="1"/>
  <c r="B13" i="1" s="1"/>
  <c r="B12" i="1"/>
  <c r="B11" i="1"/>
  <c r="B9" i="1"/>
  <c r="B8" i="1" s="1"/>
  <c r="B41" i="1" l="1"/>
  <c r="G59" i="4" s="1"/>
  <c r="A66" i="10"/>
  <c r="D38" i="1"/>
  <c r="B40" i="1"/>
  <c r="G58" i="4" s="1"/>
  <c r="B33" i="1"/>
  <c r="B56" i="1" s="1"/>
  <c r="B48" i="1"/>
  <c r="G66" i="4" s="1"/>
  <c r="B23" i="1"/>
  <c r="B35" i="1"/>
  <c r="B59" i="1" s="1"/>
  <c r="G77" i="4" s="1"/>
  <c r="G61" i="4"/>
  <c r="G78" i="4"/>
  <c r="G68" i="4"/>
  <c r="G71" i="4"/>
  <c r="G62" i="4"/>
  <c r="G67" i="4"/>
  <c r="G63" i="4"/>
  <c r="G60" i="4"/>
  <c r="G69" i="4"/>
  <c r="B58" i="1"/>
  <c r="B31" i="1"/>
  <c r="B54" i="1" s="1"/>
  <c r="B47" i="1"/>
  <c r="G43" i="4"/>
  <c r="G39" i="4"/>
  <c r="E8" i="4"/>
  <c r="B17" i="1"/>
  <c r="B10" i="1"/>
  <c r="B7" i="1" s="1"/>
  <c r="G8" i="4" l="1"/>
  <c r="I56" i="4" s="1"/>
  <c r="A67" i="10"/>
  <c r="B29" i="1"/>
  <c r="B46" i="1"/>
  <c r="B39" i="1"/>
  <c r="B52" i="1"/>
  <c r="B34" i="1"/>
  <c r="B16" i="1" s="1"/>
  <c r="C18" i="1" s="1"/>
  <c r="D18" i="1" s="1"/>
  <c r="G70" i="4"/>
  <c r="G65" i="4"/>
  <c r="G64" i="4" s="1"/>
  <c r="G76" i="4"/>
  <c r="B57" i="1"/>
  <c r="G57" i="4"/>
  <c r="C14" i="1"/>
  <c r="D14" i="1" s="1"/>
  <c r="D13" i="1" s="1"/>
  <c r="C9" i="1"/>
  <c r="C12" i="1"/>
  <c r="D12" i="1" s="1"/>
  <c r="C11" i="1"/>
  <c r="D11" i="1" s="1"/>
  <c r="A68" i="10" l="1"/>
  <c r="D10" i="1"/>
  <c r="B38" i="1"/>
  <c r="C53" i="1" s="1"/>
  <c r="D53" i="1" s="1"/>
  <c r="D9" i="1"/>
  <c r="D8" i="1" s="1"/>
  <c r="G75" i="4"/>
  <c r="G56" i="4" s="1"/>
  <c r="H76" i="4" s="1"/>
  <c r="C36" i="1"/>
  <c r="D36" i="1" s="1"/>
  <c r="C33" i="1"/>
  <c r="D33" i="1" s="1"/>
  <c r="C31" i="1"/>
  <c r="D31" i="1" s="1"/>
  <c r="C28" i="1"/>
  <c r="D28" i="1" s="1"/>
  <c r="C26" i="1"/>
  <c r="D26" i="1" s="1"/>
  <c r="C24" i="1"/>
  <c r="D24" i="1" s="1"/>
  <c r="C21" i="1"/>
  <c r="D21" i="1" s="1"/>
  <c r="C19" i="1"/>
  <c r="D19" i="1" s="1"/>
  <c r="C20" i="1"/>
  <c r="D20" i="1" s="1"/>
  <c r="C25" i="1"/>
  <c r="D25" i="1" s="1"/>
  <c r="C30" i="1"/>
  <c r="D30" i="1" s="1"/>
  <c r="C35" i="1"/>
  <c r="D35" i="1" s="1"/>
  <c r="C22" i="1"/>
  <c r="D22" i="1" s="1"/>
  <c r="C27" i="1"/>
  <c r="D27" i="1" s="1"/>
  <c r="C32" i="1"/>
  <c r="D32" i="1" s="1"/>
  <c r="C7" i="1"/>
  <c r="A69" i="10" l="1"/>
  <c r="C55" i="1"/>
  <c r="D55" i="1" s="1"/>
  <c r="C42" i="1"/>
  <c r="D42" i="1" s="1"/>
  <c r="C60" i="1"/>
  <c r="D60" i="1" s="1"/>
  <c r="C43" i="1"/>
  <c r="D43" i="1" s="1"/>
  <c r="C45" i="1"/>
  <c r="D45" i="1" s="1"/>
  <c r="C48" i="1"/>
  <c r="D48" i="1" s="1"/>
  <c r="C47" i="1"/>
  <c r="D47" i="1" s="1"/>
  <c r="D46" i="1" s="1"/>
  <c r="C40" i="1"/>
  <c r="D40" i="1" s="1"/>
  <c r="C41" i="1"/>
  <c r="D41" i="1" s="1"/>
  <c r="C44" i="1"/>
  <c r="D44" i="1" s="1"/>
  <c r="C49" i="1"/>
  <c r="D49" i="1" s="1"/>
  <c r="C54" i="1"/>
  <c r="D54" i="1" s="1"/>
  <c r="C51" i="1"/>
  <c r="D51" i="1" s="1"/>
  <c r="C58" i="1"/>
  <c r="D58" i="1" s="1"/>
  <c r="D57" i="1" s="1"/>
  <c r="C50" i="1"/>
  <c r="D50" i="1" s="1"/>
  <c r="C59" i="1"/>
  <c r="D59" i="1" s="1"/>
  <c r="C56" i="1"/>
  <c r="D56" i="1" s="1"/>
  <c r="J76" i="4"/>
  <c r="M76" i="4"/>
  <c r="L76" i="4"/>
  <c r="K76" i="4"/>
  <c r="I76" i="4"/>
  <c r="D34" i="1"/>
  <c r="D39" i="1"/>
  <c r="H58" i="4"/>
  <c r="H66" i="4"/>
  <c r="H60" i="4"/>
  <c r="H67" i="4"/>
  <c r="H61" i="4"/>
  <c r="H62" i="4"/>
  <c r="H78" i="4"/>
  <c r="H69" i="4"/>
  <c r="H68" i="4"/>
  <c r="H71" i="4"/>
  <c r="H63" i="4"/>
  <c r="H59" i="4"/>
  <c r="H77" i="4"/>
  <c r="H65" i="4"/>
  <c r="D23" i="1"/>
  <c r="C16" i="1"/>
  <c r="D17" i="1"/>
  <c r="D52" i="1"/>
  <c r="D29" i="1"/>
  <c r="A70" i="10" l="1"/>
  <c r="C38" i="1"/>
  <c r="M77" i="4"/>
  <c r="J77" i="4"/>
  <c r="L77" i="4"/>
  <c r="K77" i="4"/>
  <c r="I77" i="4"/>
  <c r="J68" i="4"/>
  <c r="M68" i="4"/>
  <c r="L68" i="4"/>
  <c r="K68" i="4"/>
  <c r="I68" i="4"/>
  <c r="J61" i="4"/>
  <c r="M61" i="4"/>
  <c r="L61" i="4"/>
  <c r="K61" i="4"/>
  <c r="I61" i="4"/>
  <c r="J58" i="4"/>
  <c r="M58" i="4"/>
  <c r="L58" i="4"/>
  <c r="K58" i="4"/>
  <c r="H56" i="4"/>
  <c r="I58" i="4"/>
  <c r="J59" i="4"/>
  <c r="M59" i="4"/>
  <c r="L59" i="4"/>
  <c r="K59" i="4"/>
  <c r="I59" i="4"/>
  <c r="M69" i="4"/>
  <c r="J69" i="4"/>
  <c r="L69" i="4"/>
  <c r="K69" i="4"/>
  <c r="I69" i="4"/>
  <c r="J67" i="4"/>
  <c r="M67" i="4"/>
  <c r="L67" i="4"/>
  <c r="K67" i="4"/>
  <c r="I67" i="4"/>
  <c r="J63" i="4"/>
  <c r="M63" i="4"/>
  <c r="L63" i="4"/>
  <c r="K63" i="4"/>
  <c r="I63" i="4"/>
  <c r="M78" i="4"/>
  <c r="J78" i="4"/>
  <c r="L78" i="4"/>
  <c r="K78" i="4"/>
  <c r="I78" i="4"/>
  <c r="M60" i="4"/>
  <c r="J60" i="4"/>
  <c r="L60" i="4"/>
  <c r="K60" i="4"/>
  <c r="I60" i="4"/>
  <c r="M65" i="4"/>
  <c r="J65" i="4"/>
  <c r="L65" i="4"/>
  <c r="K65" i="4"/>
  <c r="I65" i="4"/>
  <c r="J71" i="4"/>
  <c r="J70" i="4" s="1"/>
  <c r="M71" i="4"/>
  <c r="M70" i="4" s="1"/>
  <c r="L71" i="4"/>
  <c r="L70" i="4" s="1"/>
  <c r="K71" i="4"/>
  <c r="K70" i="4" s="1"/>
  <c r="I71" i="4"/>
  <c r="I70" i="4" s="1"/>
  <c r="J62" i="4"/>
  <c r="M62" i="4"/>
  <c r="L62" i="4"/>
  <c r="K62" i="4"/>
  <c r="I62" i="4"/>
  <c r="J66" i="4"/>
  <c r="M66" i="4"/>
  <c r="L66" i="4"/>
  <c r="K66" i="4"/>
  <c r="I66" i="4"/>
  <c r="A71" i="10" l="1"/>
  <c r="M75" i="4"/>
  <c r="J75" i="4"/>
  <c r="K57" i="4"/>
  <c r="L75" i="4"/>
  <c r="I64" i="4"/>
  <c r="K75" i="4"/>
  <c r="I75" i="4"/>
  <c r="M64" i="4"/>
  <c r="J57" i="4"/>
  <c r="K64" i="4"/>
  <c r="L57" i="4"/>
  <c r="L64" i="4"/>
  <c r="I57" i="4"/>
  <c r="M57" i="4"/>
  <c r="J64" i="4"/>
  <c r="A72" i="10" l="1"/>
  <c r="K56" i="4"/>
  <c r="J56" i="4"/>
  <c r="L56" i="4"/>
  <c r="M56" i="4"/>
  <c r="A73" i="10" l="1"/>
  <c r="A74" i="10" l="1"/>
  <c r="A75" i="10" l="1"/>
  <c r="A76" i="10" l="1"/>
  <c r="A77" i="10" l="1"/>
  <c r="A78" i="10" l="1"/>
  <c r="A79" i="10" l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l="1"/>
  <c r="A91" i="10" s="1"/>
  <c r="A92" i="10" s="1"/>
  <c r="A93" i="10" s="1"/>
  <c r="A94" i="10" s="1"/>
  <c r="A95" i="10" s="1"/>
</calcChain>
</file>

<file path=xl/sharedStrings.xml><?xml version="1.0" encoding="utf-8"?>
<sst xmlns="http://schemas.openxmlformats.org/spreadsheetml/2006/main" count="661" uniqueCount="341">
  <si>
    <t>АО "МСК Энерго"</t>
  </si>
  <si>
    <t>Счет, Наименование счета</t>
  </si>
  <si>
    <t>Обороты за период</t>
  </si>
  <si>
    <t>Подразделение</t>
  </si>
  <si>
    <t>Дебет</t>
  </si>
  <si>
    <t>Статьи затрат</t>
  </si>
  <si>
    <t>26, Общехозяйственные расходы</t>
  </si>
  <si>
    <t>Амортизация ОС</t>
  </si>
  <si>
    <t>Аренда имущества ст. 264 п.1 пп10</t>
  </si>
  <si>
    <t>Аудиторские и консультационные услуги</t>
  </si>
  <si>
    <t>ГСМ</t>
  </si>
  <si>
    <t>Другие расходы ст. 264 п.1 пп.49</t>
  </si>
  <si>
    <t>Инструменты, инвентарь, приборы ст. 254 п.1 пп3,4</t>
  </si>
  <si>
    <t>Картриджи и расходные материалы для офисной техники</t>
  </si>
  <si>
    <t xml:space="preserve">Командировочные расходы ст. 264 п. пп12 </t>
  </si>
  <si>
    <t xml:space="preserve">Коммунальные услуги </t>
  </si>
  <si>
    <t>Курьерские и почтовые расходы ст. 264 п.1 пп.25</t>
  </si>
  <si>
    <t>Лицензирование</t>
  </si>
  <si>
    <t>Материальные расходы ст.254 п.1 пп.1</t>
  </si>
  <si>
    <t>Обязательное страхование транспортных средств (ОСАГО) ст. 263</t>
  </si>
  <si>
    <t>Подписка на спецлитературу</t>
  </si>
  <si>
    <t>Прочие затраты на эксплуатацию машин и механизмов</t>
  </si>
  <si>
    <t xml:space="preserve">Прочие услуги </t>
  </si>
  <si>
    <t>Расходы на обеспечение условий труда ст. 264 п.1 пп7</t>
  </si>
  <si>
    <t>Расходы на обучение персонала на условиях п.3 ст.264 НК РФ</t>
  </si>
  <si>
    <t xml:space="preserve">Расходы на оплату труда ст.255 </t>
  </si>
  <si>
    <t>Расходы по использованию программ ст. 264 п.1 пп 26</t>
  </si>
  <si>
    <t>Расходы по использованию программ ст. 264 п.1пп26</t>
  </si>
  <si>
    <t>Расходы по охране ст. 264 п.1 пп6</t>
  </si>
  <si>
    <t>Резерв на оплату отпусков</t>
  </si>
  <si>
    <t>Содержание и обслуживание ОС ст.254 п. пп.7</t>
  </si>
  <si>
    <t>Специальная одежда</t>
  </si>
  <si>
    <t>Страхование ответственности за причинение вреда ст. 263 п.1пп8</t>
  </si>
  <si>
    <t>Страховые взносы ст. 264 п.1 пп.1</t>
  </si>
  <si>
    <t>Текущий ремонт служебного автотранспорта</t>
  </si>
  <si>
    <t>Техническое и эксплуатационное обслуживание ст. 254 п.6</t>
  </si>
  <si>
    <t>Техническое обслуживание и расходные материалы для служебного автотранспорта</t>
  </si>
  <si>
    <t>Транспортный налог</t>
  </si>
  <si>
    <t>Услуги  сотовой связи ст. 264 п.пп.25</t>
  </si>
  <si>
    <t>Услуги связи</t>
  </si>
  <si>
    <t>Услуги связи, интернет ст. 264 п.пп.25</t>
  </si>
  <si>
    <t>Юридические и Информационные услуги ст. 264 п.1 пп.14</t>
  </si>
  <si>
    <t>Акционерное общество "Энергосервис"</t>
  </si>
  <si>
    <t>г.Москва</t>
  </si>
  <si>
    <t>Краснодарский край</t>
  </si>
  <si>
    <t>Тульская обл.</t>
  </si>
  <si>
    <t>Аудиторские услуги ст. 264 п.1пп17</t>
  </si>
  <si>
    <t>Канцелярские товары ст. 264 п1 пп.24</t>
  </si>
  <si>
    <t>Командировочные расходы ст. 264 п. пп12</t>
  </si>
  <si>
    <t>Материальная помощь</t>
  </si>
  <si>
    <t>Налоги и сборы ст. 264 п.1 пп.1</t>
  </si>
  <si>
    <t>Не принимаемые для целей НУ расходы</t>
  </si>
  <si>
    <t>Нотариальные расходы ст. 264 п.1 пп.16</t>
  </si>
  <si>
    <t>ОС стоимостью до 40000 ст.256 п.1</t>
  </si>
  <si>
    <t>Почтовые расходы ст. 264 п.1 пп.25</t>
  </si>
  <si>
    <t>Расходы на обучение ст. 264 п.3</t>
  </si>
  <si>
    <t>Расходы на топливо, воду, энергию ст. 254 п.1 пп.5</t>
  </si>
  <si>
    <t>Расходы по набору работников ст. 264 п.1 пп8</t>
  </si>
  <si>
    <t>Ремонт основных  средств ст. 260 (в т.ч. арендованных)</t>
  </si>
  <si>
    <t>Спецодежда</t>
  </si>
  <si>
    <t>Спецоснастка</t>
  </si>
  <si>
    <t>Страхование добровольное и обязательное транспортных средств ст. 263</t>
  </si>
  <si>
    <t>Страховые взносы ст. 264 п.1 пп.1 с мат. помощи</t>
  </si>
  <si>
    <t>Виды деятельности</t>
  </si>
  <si>
    <t>Услуги по передаче электрической энергии</t>
  </si>
  <si>
    <t>Московская обл.</t>
  </si>
  <si>
    <t>Технологическое присоединение</t>
  </si>
  <si>
    <t>Всего по предприятию</t>
  </si>
  <si>
    <t>г. Москва</t>
  </si>
  <si>
    <t>Прочие виды деятельности</t>
  </si>
  <si>
    <t>АО "Энергосервис"</t>
  </si>
  <si>
    <t>Калужская область</t>
  </si>
  <si>
    <t>Нижегородская область</t>
  </si>
  <si>
    <t>Тульская область</t>
  </si>
  <si>
    <t>Производство, передача тепловой энергии</t>
  </si>
  <si>
    <t>Ивановская обл.</t>
  </si>
  <si>
    <t xml:space="preserve">Общехозяйственные расходы 26 счет </t>
  </si>
  <si>
    <t>Прямые расходы 20 счет</t>
  </si>
  <si>
    <t>тыс. руб.</t>
  </si>
  <si>
    <t xml:space="preserve">в доле, % </t>
  </si>
  <si>
    <t>Сводная АО "МСК Энерго" и АО "Энергосервис"</t>
  </si>
  <si>
    <t>Генеральный директор</t>
  </si>
  <si>
    <t>Прокопенко А.В.</t>
  </si>
  <si>
    <t>ИТОГО</t>
  </si>
  <si>
    <t>Сумма</t>
  </si>
  <si>
    <t>Основания (договоры, счета, акты), пояснения</t>
  </si>
  <si>
    <t>расчет расходов ГСМ исходя из норм потребления и планового пробега</t>
  </si>
  <si>
    <t>по факту 2018 с индексацие 4,3%</t>
  </si>
  <si>
    <t xml:space="preserve"> - Штатное расписание на 08.04.2019 г.
- Положение по оплате труда и материальном стимулировании работников АО "МСК Энерго" (пункт 6.5)
- Отраслевое тарифное соглашение в электроэнергетике на 201-2021 гг. (пункт 8.6.3.2., 6.1.4)</t>
  </si>
  <si>
    <t xml:space="preserve"> -Договор "ДХЛ Интернешенел" № 380305795
фактические расходы с индексацией 4,3%</t>
  </si>
  <si>
    <t xml:space="preserve"> - Штатное расписание на 08.04.2019 г.
- Положение по оплате труда и материальном стимулировании работников АО "МСК Энерго" 
- Отраслевое тарифное соглашение в электроэнергетике на 201-2021 гг.</t>
  </si>
  <si>
    <t xml:space="preserve">Канцелярские товары ст. 264 п1 пп.24
Картриджи и расходные материалы для офисной техники
</t>
  </si>
  <si>
    <t xml:space="preserve"> - подписка на журнал "Главбух" ООО "Актион-пресс"
 - подписные издания КМУП "Муниципальный центр печати"</t>
  </si>
  <si>
    <t xml:space="preserve"> - ЧОО ЛАГРОС ООО  дог. №Х-3/17 от 15.06.17г.</t>
  </si>
  <si>
    <t>отчисления 30,4%</t>
  </si>
  <si>
    <t xml:space="preserve"> -договор по техническому обслуживанию и ремонту автомобилей № 089(Л1)/2018/ХР от 28.12.2018 г. ООО "Флит Сервис Партнерс"</t>
  </si>
  <si>
    <t>по факту 2018 г.</t>
  </si>
  <si>
    <r>
      <t xml:space="preserve">Договор оказания аудиторских услуг № 0062-01-а от 16.01.2019 г. 
Стоимость договора на 2019 г. </t>
    </r>
    <r>
      <rPr>
        <b/>
        <sz val="9"/>
        <rFont val="Arial"/>
        <family val="2"/>
        <charset val="204"/>
      </rPr>
      <t>132 000 руб</t>
    </r>
    <r>
      <rPr>
        <sz val="9"/>
        <rFont val="Arial"/>
        <family val="2"/>
      </rPr>
      <t>. с индексацией 4,3%</t>
    </r>
  </si>
  <si>
    <t>Расходы на оплату труда ст.255 , включая резервы на оплату отпусков</t>
  </si>
  <si>
    <t>материалы по факту 2018 г.  251 955,84 руб. с индексацие 4,3%
- документация по охране труда 67 552 р.
- моющие средства, туал.бумага, салфетки   113 985 р.
- прочее 70 418 р.</t>
  </si>
  <si>
    <r>
      <t xml:space="preserve"> - договор по диагностике и дезинфекции кондиционеров ООО "Фасадные решения" № 12/04-18-У от 12.04.18 </t>
    </r>
    <r>
      <rPr>
        <b/>
        <sz val="9"/>
        <rFont val="Arial"/>
        <family val="2"/>
        <charset val="204"/>
      </rPr>
      <t xml:space="preserve">49 852 р.
</t>
    </r>
    <r>
      <rPr>
        <sz val="9"/>
        <rFont val="Arial"/>
        <family val="2"/>
        <charset val="204"/>
      </rPr>
      <t xml:space="preserve"> - диагностика системы автоматической пожарной сигнализации ООО "Виджио Групп" договор № 844 от 07.11.18  </t>
    </r>
    <r>
      <rPr>
        <b/>
        <sz val="9"/>
        <rFont val="Arial"/>
        <family val="2"/>
        <charset val="204"/>
      </rPr>
      <t xml:space="preserve">17 677 р.
</t>
    </r>
    <r>
      <rPr>
        <sz val="9"/>
        <rFont val="Arial"/>
        <family val="2"/>
        <charset val="204"/>
      </rPr>
      <t xml:space="preserve"> - услги шиномонтаж ООО "АВА"  договор № 09.2017  </t>
    </r>
    <r>
      <rPr>
        <b/>
        <sz val="9"/>
        <rFont val="Arial"/>
        <family val="2"/>
        <charset val="204"/>
      </rPr>
      <t xml:space="preserve">33 063 р.
 - </t>
    </r>
    <r>
      <rPr>
        <sz val="9"/>
        <rFont val="Arial"/>
        <family val="2"/>
        <charset val="204"/>
      </rPr>
      <t xml:space="preserve">мойка автомобилей ООО "ТМП" № 06/06/18-мойка/МСК Энерго </t>
    </r>
    <r>
      <rPr>
        <b/>
        <sz val="9"/>
        <rFont val="Arial"/>
        <family val="2"/>
        <charset val="204"/>
      </rPr>
      <t>69 776 р.</t>
    </r>
  </si>
  <si>
    <t>Спецодежда, спецоснастка</t>
  </si>
  <si>
    <t>Услуги стационарной связи</t>
  </si>
  <si>
    <t>Интернет</t>
  </si>
  <si>
    <r>
      <t xml:space="preserve"> - абонентская плата за телефонную линию договор № 510-ТЮ от 30.08.2012 ООО "Арентел"  </t>
    </r>
    <r>
      <rPr>
        <b/>
        <sz val="9"/>
        <rFont val="Arial"/>
        <family val="2"/>
        <charset val="204"/>
      </rPr>
      <t>17052 р. в месяц</t>
    </r>
  </si>
  <si>
    <t>Материальная помощь 
(см. Социальные выплаты)</t>
  </si>
  <si>
    <t>Страховые взносы ст. 264 п.1 пп.1 с мат. помощи
(см. Социальные выплаты)</t>
  </si>
  <si>
    <t>автошины, камеры, колодки и т.д. по факту 2018 с индексацией 4,3%</t>
  </si>
  <si>
    <t>по факту 2018</t>
  </si>
  <si>
    <r>
      <t xml:space="preserve">услуги доступа к сети Интернет по выделенной линии договор № TS-147/2018 ЗАО "НэтУан РУС" </t>
    </r>
    <r>
      <rPr>
        <b/>
        <sz val="9"/>
        <rFont val="Arial"/>
        <family val="2"/>
        <charset val="204"/>
      </rPr>
      <t>35 000 р. в месяц</t>
    </r>
    <r>
      <rPr>
        <sz val="9"/>
        <rFont val="Arial"/>
        <family val="2"/>
      </rPr>
      <t xml:space="preserve">
 </t>
    </r>
  </si>
  <si>
    <t>Распределение ОХР по видам деятельности на 2020 год</t>
  </si>
  <si>
    <t>в том числе</t>
  </si>
  <si>
    <t>оплата труда</t>
  </si>
  <si>
    <t>страховые взносы</t>
  </si>
  <si>
    <t>амортизация</t>
  </si>
  <si>
    <t xml:space="preserve">Общехозяйственные расходы, всего тыс.руб. </t>
  </si>
  <si>
    <t>Передача тепловой энергии</t>
  </si>
  <si>
    <t>деятельность прекращена с 01.02.2018 г.</t>
  </si>
  <si>
    <r>
      <t xml:space="preserve"> - вывоз ТБО договор № 142-ЗК/2019 ООО "Экобус" на сумму </t>
    </r>
    <r>
      <rPr>
        <b/>
        <sz val="9"/>
        <rFont val="Arial"/>
        <family val="2"/>
        <charset val="204"/>
      </rPr>
      <t xml:space="preserve">125 000 руб.
</t>
    </r>
    <r>
      <rPr>
        <sz val="9"/>
        <rFont val="Arial"/>
        <family val="2"/>
        <charset val="204"/>
      </rPr>
      <t>договор аренды административного здания № А-7/18 от 01.04.2018 с Доп.соглашением № 1, 2 с ПАО "Группа компаний ПИК"
- переменная часть  585 901 р. за 9 мес. 2018 г. / 9 х 12мес. =</t>
    </r>
    <r>
      <rPr>
        <b/>
        <sz val="9"/>
        <rFont val="Arial"/>
        <family val="2"/>
        <charset val="204"/>
      </rPr>
      <t xml:space="preserve"> 781 202 р.</t>
    </r>
  </si>
  <si>
    <r>
      <t xml:space="preserve"> - Договор №298-0127-01/17 от 27.01.2017 "Линдстрем-химчистка" Услуги по уходу за вестибюльными коврами. </t>
    </r>
    <r>
      <rPr>
        <b/>
        <sz val="9"/>
        <rFont val="Arial"/>
        <family val="2"/>
        <charset val="204"/>
      </rPr>
      <t>23 059</t>
    </r>
    <r>
      <rPr>
        <sz val="9"/>
        <rFont val="Arial"/>
        <family val="2"/>
      </rPr>
      <t xml:space="preserve"> руб.
 - дератизация административного здания </t>
    </r>
    <r>
      <rPr>
        <b/>
        <sz val="9"/>
        <rFont val="Arial"/>
        <family val="2"/>
        <charset val="204"/>
      </rPr>
      <t>16 750</t>
    </r>
    <r>
      <rPr>
        <sz val="9"/>
        <rFont val="Arial"/>
        <family val="2"/>
      </rPr>
      <t xml:space="preserve"> руб (Акт ИППОН Профи-дератизация)
 - оплата парковки транспортных средств договор № ПРЧ-8/18 от 06.07.18 ООО "Интеллектуальные социальные системы" </t>
    </r>
    <r>
      <rPr>
        <b/>
        <sz val="9"/>
        <rFont val="Arial"/>
        <family val="2"/>
        <charset val="204"/>
      </rPr>
      <t>14 000 руб.</t>
    </r>
  </si>
  <si>
    <t>Прямые расходы на 2020 год (по факту 2018 г. с К = 4,3% +3,8% )</t>
  </si>
  <si>
    <r>
      <t xml:space="preserve"> - система КонсультантПлюс договор № ПРЧ-1/18 Агентство правовой информации "Воробьевы горы"  </t>
    </r>
    <r>
      <rPr>
        <b/>
        <sz val="9"/>
        <rFont val="Arial"/>
        <family val="2"/>
        <charset val="204"/>
      </rPr>
      <t>47194 р. в месяц</t>
    </r>
    <r>
      <rPr>
        <sz val="9"/>
        <rFont val="Arial"/>
        <family val="2"/>
      </rPr>
      <t xml:space="preserve">
 - абонентское обслуживание сайта договор № 07/6-41/С ООО "ИБР" </t>
    </r>
    <r>
      <rPr>
        <b/>
        <sz val="9"/>
        <rFont val="Arial"/>
        <family val="2"/>
        <charset val="204"/>
      </rPr>
      <t>16000 р. в месяц</t>
    </r>
    <r>
      <rPr>
        <sz val="9"/>
        <rFont val="Arial"/>
        <family val="2"/>
      </rPr>
      <t xml:space="preserve">
  - юридические услуги договор № 4 от 31.12.09 адвокатская контора № 5 Коллегии адвокатов "Московская городская коллегия адвокатов" </t>
    </r>
    <r>
      <rPr>
        <b/>
        <sz val="9"/>
        <rFont val="Arial"/>
        <family val="2"/>
        <charset val="204"/>
      </rPr>
      <t>50000 в месяц</t>
    </r>
    <r>
      <rPr>
        <sz val="9"/>
        <rFont val="Arial"/>
        <family val="2"/>
      </rPr>
      <t xml:space="preserve">
 - ведение реестра владельцев ценных бумаг ЗАО "РДЦ Паритет" договор № 02/01-2018 от 12.01.18 </t>
    </r>
    <r>
      <rPr>
        <b/>
        <sz val="9"/>
        <rFont val="Arial"/>
        <family val="2"/>
        <charset val="204"/>
      </rPr>
      <t>5000 р. в месяц</t>
    </r>
    <r>
      <rPr>
        <sz val="9"/>
        <rFont val="Arial"/>
        <family val="2"/>
      </rPr>
      <t xml:space="preserve">
 - информационная поддержка ПК "Энергобилинг"   договор № 7-2/18 ООО "Энергосбыт Плюс" </t>
    </r>
    <r>
      <rPr>
        <b/>
        <sz val="9"/>
        <rFont val="Arial"/>
        <family val="2"/>
        <charset val="204"/>
      </rPr>
      <t>16949,15 р. в месяц</t>
    </r>
  </si>
  <si>
    <t xml:space="preserve">Реестр расходов на приобретение программных продуктов с указанием срока использования, количества, стоимости </t>
  </si>
  <si>
    <t>Расчет амортизационных отчислений на 2020 год</t>
  </si>
  <si>
    <t xml:space="preserve">договор аренды административного здания № А-7/18 от 01.04.2018 с Доп.соглашением № 1, 2 с ПАО "Группа компаний ПИК"
- постоянная часть =12020,56 руб х 1980,4 м2
</t>
  </si>
  <si>
    <r>
      <rPr>
        <sz val="9"/>
        <rFont val="Arial"/>
        <family val="2"/>
      </rPr>
      <t xml:space="preserve">
- договор на поставку компьютерного оборудования ООО "РИНФИНИТИ" № 085-ОА(СМСП) от 20.02.19  </t>
    </r>
    <r>
      <rPr>
        <b/>
        <sz val="9"/>
        <rFont val="Arial"/>
        <family val="2"/>
      </rPr>
      <t>398 305,08 руб.</t>
    </r>
  </si>
  <si>
    <r>
      <rPr>
        <sz val="9"/>
        <rFont val="Arial"/>
        <family val="2"/>
      </rPr>
      <t xml:space="preserve">
- договор на поставку расходных материалов и сервисных комплектов для печатающей и копировальной техники ООО "РИНФИНИТИ" № 085-ОА(СМСП) от 20.02.19  </t>
    </r>
    <r>
      <rPr>
        <b/>
        <sz val="9"/>
        <rFont val="Arial"/>
        <family val="2"/>
      </rPr>
      <t>2 816 321,67 руб.</t>
    </r>
    <r>
      <rPr>
        <sz val="9"/>
        <rFont val="Arial"/>
        <family val="2"/>
      </rPr>
      <t xml:space="preserve">
- договор поставки бумаги офисной ООО "Стилус" № 82-ЗК(СМСП) от 26.02.19 </t>
    </r>
    <r>
      <rPr>
        <b/>
        <sz val="9"/>
        <rFont val="Arial"/>
        <family val="2"/>
      </rPr>
      <t xml:space="preserve">514 918, 12 руб.
</t>
    </r>
    <r>
      <rPr>
        <sz val="9"/>
        <rFont val="Arial"/>
        <family val="2"/>
      </rPr>
      <t xml:space="preserve">- договор поставки  канцтоваров ООО "Стилус" № 83-ЗК(СМСП) от 19.03.19 </t>
    </r>
    <r>
      <rPr>
        <b/>
        <sz val="9"/>
        <rFont val="Arial"/>
        <family val="2"/>
      </rPr>
      <t xml:space="preserve">447 018,39 руб. </t>
    </r>
  </si>
  <si>
    <t xml:space="preserve">План обучения персонала, повышения квалифакции </t>
  </si>
  <si>
    <r>
      <t xml:space="preserve">
</t>
    </r>
    <r>
      <rPr>
        <sz val="9"/>
        <rFont val="Arial"/>
        <family val="2"/>
        <charset val="204"/>
      </rPr>
      <t>Приказ о наделении сотрудников сотовой связью 
АУП 21 чел. х 1250 р. в месяц</t>
    </r>
  </si>
  <si>
    <t>аренда имущества</t>
  </si>
  <si>
    <t>периодический медицинский осмотр Договор  № 074/2018/ХР от 11.10.18 ООО "Диамед"
70 чел. х 2 800 руб.</t>
  </si>
  <si>
    <t>Оборотно-сальдовая ведомость по счету 26 за 2019 г.</t>
  </si>
  <si>
    <t>Предложение на 2021 год</t>
  </si>
  <si>
    <t>Расчет коэффициента распределения общехозяйственных расходов по факту 2019 года</t>
  </si>
  <si>
    <t>(подпись)</t>
  </si>
  <si>
    <t>Главный бухгалтер</t>
  </si>
  <si>
    <t>______ Для остальных субъектов естественных монополий графы 5 - 8, 10 - 13 заполняются в целом по предприятию.</t>
  </si>
  <si>
    <t>____**_Заполняется субъектами естественных монополий, оказывающими услуги по  передаче электрической энергии по электрическим сетям, принадлежащим на праве  собственности или ином законном основании территориальным сетевым организациям, в нескольких субъектах РФ.</t>
  </si>
  <si>
    <t>_______гр. 7, 12 - оказание услуг по технологическому присоединению к электрическим сетям.</t>
  </si>
  <si>
    <t>_______гр. 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организациям;</t>
  </si>
  <si>
    <t>_____*_Полное наименование видов деятельности:</t>
  </si>
  <si>
    <t>выявленная в отчетном году</t>
  </si>
  <si>
    <t xml:space="preserve">Прибыль (убыток) прошлых лет, </t>
  </si>
  <si>
    <t>исковой давности</t>
  </si>
  <si>
    <t>задолженностей, по которым истек срок</t>
  </si>
  <si>
    <t>Списание дебиторских и кредиторских</t>
  </si>
  <si>
    <t>Справочно:</t>
  </si>
  <si>
    <t>130</t>
  </si>
  <si>
    <t>Чистая прибыль</t>
  </si>
  <si>
    <t>120</t>
  </si>
  <si>
    <t>Налог на прибыль</t>
  </si>
  <si>
    <t>110</t>
  </si>
  <si>
    <t>Прибыль до налогообложения</t>
  </si>
  <si>
    <t>100</t>
  </si>
  <si>
    <t>Прочие расходы</t>
  </si>
  <si>
    <t>090</t>
  </si>
  <si>
    <t>Прочие доходы</t>
  </si>
  <si>
    <t>080</t>
  </si>
  <si>
    <t>Проценты к уплате</t>
  </si>
  <si>
    <t>070</t>
  </si>
  <si>
    <t>Проценты к получению</t>
  </si>
  <si>
    <t>060</t>
  </si>
  <si>
    <t>Прибыль (убыток) от продаж</t>
  </si>
  <si>
    <t>поропорционально прямым расходам</t>
  </si>
  <si>
    <t>050</t>
  </si>
  <si>
    <t>Управленческие расходы</t>
  </si>
  <si>
    <t>040</t>
  </si>
  <si>
    <t>Коммерческие расходы</t>
  </si>
  <si>
    <t>030</t>
  </si>
  <si>
    <t>Валовая прибыль</t>
  </si>
  <si>
    <t>по прямым расходам</t>
  </si>
  <si>
    <t>020</t>
  </si>
  <si>
    <t>Себестоимость проданных товаров,продукции, работ, услуг</t>
  </si>
  <si>
    <t>по выручке</t>
  </si>
  <si>
    <t>010</t>
  </si>
  <si>
    <t>Выручка (нетто) от продажи товаров,продукции, работ, услуг 
(за минусом налога на добавленную стоимость, акцизов, и аналогичных обязательных платежей)</t>
  </si>
  <si>
    <t>За отчетный период, всего Энергосервис</t>
  </si>
  <si>
    <t>За отчетный период, всего МСК Энерго</t>
  </si>
  <si>
    <t>Передача по распредели-тельным сетям</t>
  </si>
  <si>
    <r>
      <t xml:space="preserve">в т.ч. за отчетный период с </t>
    </r>
    <r>
      <rPr>
        <b/>
        <u/>
        <sz val="10"/>
        <rFont val="Times New Roman"/>
        <family val="1"/>
        <charset val="204"/>
      </rPr>
      <t>01.01.2019 по 7.04.2019</t>
    </r>
    <r>
      <rPr>
        <b/>
        <sz val="10"/>
        <rFont val="Times New Roman"/>
        <family val="1"/>
        <charset val="204"/>
      </rPr>
      <t xml:space="preserve"> АО "Энергосервис"</t>
    </r>
  </si>
  <si>
    <t>в т.ч за отчетный период , всего МСК Энерго</t>
  </si>
  <si>
    <r>
      <t xml:space="preserve">в т.ч. за отчетный период с </t>
    </r>
    <r>
      <rPr>
        <b/>
        <i/>
        <u/>
        <sz val="10"/>
        <rFont val="Times New Roman"/>
        <family val="1"/>
        <charset val="204"/>
      </rPr>
      <t>01.01.2019 по 7.04.2019</t>
    </r>
    <r>
      <rPr>
        <b/>
        <i/>
        <sz val="10"/>
        <rFont val="Times New Roman"/>
        <family val="1"/>
        <charset val="204"/>
      </rPr>
      <t xml:space="preserve"> АО "Энергосервис"</t>
    </r>
  </si>
  <si>
    <t>Передача по распределительным сетям</t>
  </si>
  <si>
    <t>Примечания:
принцип разделения показателей
по субъектам РФ и по видам деятельности согласно ОРД предприятия</t>
  </si>
  <si>
    <t>из графы 10 по видам деятельности *</t>
  </si>
  <si>
    <t>из графы 9: по Субъекту РФ, указанному в заголовке
формы **</t>
  </si>
  <si>
    <t>За аналогичный период предыдущего года, всего по предприятию</t>
  </si>
  <si>
    <t>из графы 5 по видам деятельности *</t>
  </si>
  <si>
    <t>из графы 4: по Субъекту РФ, указанному в заголовке
формы **</t>
  </si>
  <si>
    <r>
      <t xml:space="preserve">в т.ч. за отчетный период с </t>
    </r>
    <r>
      <rPr>
        <b/>
        <u/>
        <sz val="10"/>
        <rFont val="Times New Roman"/>
        <family val="1"/>
        <charset val="204"/>
      </rPr>
      <t>01.01.2019 по 7.04.2019</t>
    </r>
    <r>
      <rPr>
        <b/>
        <sz val="10"/>
        <rFont val="Times New Roman"/>
        <family val="1"/>
        <charset val="204"/>
      </rPr>
      <t xml:space="preserve"> АО "Энергосервис" (правопреемник АО "МСК Энерго")</t>
    </r>
  </si>
  <si>
    <t>За отчетный период, всего по предприятию</t>
  </si>
  <si>
    <t>Код показа-теля</t>
  </si>
  <si>
    <t>Единица измерения</t>
  </si>
  <si>
    <t>Показатель</t>
  </si>
  <si>
    <t>2019 год</t>
  </si>
  <si>
    <t>Отчетный период:</t>
  </si>
  <si>
    <t>Калужская обл.</t>
  </si>
  <si>
    <t>Субъект РФ:</t>
  </si>
  <si>
    <t>Местонахождение (адрес):</t>
  </si>
  <si>
    <t>Идентификационный номер налогоплательщика (ИНН):</t>
  </si>
  <si>
    <t>Акционерное общество "МСК Энергосеть"</t>
  </si>
  <si>
    <t>Организация:</t>
  </si>
  <si>
    <t>Заполняется отдельно по каждому субъекту РФ</t>
  </si>
  <si>
    <t>г. Москва, ул.Баррикадная, д.19, стр.1</t>
  </si>
  <si>
    <t>Акционерное общество Энергосервис</t>
  </si>
  <si>
    <t>Требования к заполнению:</t>
  </si>
  <si>
    <t>Годовая, Квартальная</t>
  </si>
  <si>
    <t>Московская область, г.Королев, ул.Гагарина, 10 "А"</t>
  </si>
  <si>
    <t>Период заполнения:</t>
  </si>
  <si>
    <t>территориальным сетевым организациям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</si>
  <si>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</t>
  </si>
  <si>
    <t>Заполняется:</t>
  </si>
  <si>
    <t>Показатели раздельного учета доходов и расходов субъекта естественных монополий, оказывающего услуги по передаче электроэнергии (мощности) по электрическим сетям,
принадлежащим на праве собственности или ином законном основании территориальным сетевым организациям, согласно форме "Отчет о прибылях и убытках"</t>
  </si>
  <si>
    <t>_______гр. 7, 13 - оказание услуг по технологическому присоединению к электрическим сетям.</t>
  </si>
  <si>
    <t>_______гр. 6, 12 - оказание услуг по передаче электрической энергии (мощности) по единой национальной (общероссийской) электрической сети;</t>
  </si>
  <si>
    <t>х</t>
  </si>
  <si>
    <t>1400</t>
  </si>
  <si>
    <t>Незавершенное строительство</t>
  </si>
  <si>
    <t>1300</t>
  </si>
  <si>
    <t>Арендованные основные средства</t>
  </si>
  <si>
    <t>1200</t>
  </si>
  <si>
    <t>Основные средства</t>
  </si>
  <si>
    <t>1100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</si>
  <si>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</si>
  <si>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</si>
  <si>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</si>
  <si>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в том числе по расчетам с покупателями и заказчиками</t>
  </si>
  <si>
    <t>900</t>
  </si>
  <si>
    <t>Дебиторская задолженность</t>
  </si>
  <si>
    <t>14 (сумма гр. 12 и 13)</t>
  </si>
  <si>
    <t>8 (сумма
гр. 6 и 7)</t>
  </si>
  <si>
    <t>Прочие виды деятель-ности</t>
  </si>
  <si>
    <t>Передача
и техно-логичес-кое присоеди-нение</t>
  </si>
  <si>
    <t>Техноло-гическое присоеди-нение</t>
  </si>
  <si>
    <t>Передача
по расп-редели-тельным сетям</t>
  </si>
  <si>
    <r>
      <t xml:space="preserve">в т.ч. за отчетный период с </t>
    </r>
    <r>
      <rPr>
        <i/>
        <u/>
        <sz val="10"/>
        <rFont val="Times New Roman"/>
        <family val="1"/>
        <charset val="204"/>
      </rPr>
      <t>01.01.2019 по 7.04.2019</t>
    </r>
    <r>
      <rPr>
        <i/>
        <sz val="10"/>
        <rFont val="Times New Roman"/>
        <family val="1"/>
        <charset val="204"/>
      </rPr>
      <t xml:space="preserve"> АО "Энергосервис"</t>
    </r>
  </si>
  <si>
    <t>Примечания:
принцип разделения показателей по субъектам РФ
и по видам деятельности согласно ОРД предприятия</t>
  </si>
  <si>
    <t>из графы 10: по Субъекту РФ, указанному в заголовке формы</t>
  </si>
  <si>
    <t>По состоянию на конец отчетного периода,
всего по предприятию</t>
  </si>
  <si>
    <t>из графы 4:
по Субъекту РФ, указанному в заголовке формы</t>
  </si>
  <si>
    <r>
      <t xml:space="preserve">в т.ч. за отчетный период с </t>
    </r>
    <r>
      <rPr>
        <b/>
        <i/>
        <u/>
        <sz val="10"/>
        <rFont val="Times New Roman"/>
        <family val="1"/>
        <charset val="204"/>
      </rPr>
      <t>01.01.2019 по 7.04.2019</t>
    </r>
    <r>
      <rPr>
        <b/>
        <i/>
        <sz val="10"/>
        <rFont val="Times New Roman"/>
        <family val="1"/>
        <charset val="204"/>
      </rPr>
      <t xml:space="preserve"> АО "Энергосервис" (правопреемник АО "МСК Энерго")</t>
    </r>
  </si>
  <si>
    <t>По состоянию на начало отчетного периода,
всего по предприятию</t>
  </si>
  <si>
    <t>Расшифровка дебиторской задолженности, заемных средств и стоимости активов</t>
  </si>
  <si>
    <t>____**_В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производство".</t>
  </si>
  <si>
    <t>800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</si>
  <si>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</si>
  <si>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прочие расходы</t>
  </si>
  <si>
    <t>расходы на ремонт основных средств, выполняемый подрядным способом</t>
  </si>
  <si>
    <t>расходы на оплату труда и выплату страховых</t>
  </si>
  <si>
    <t>материальные расходы</t>
  </si>
  <si>
    <t>700</t>
  </si>
  <si>
    <t>Расходы на ремонт основных средств (включая арендованные),
всего, в том числе:</t>
  </si>
  <si>
    <t>600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</si>
  <si>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 основных средств</t>
  </si>
  <si>
    <t>500</t>
  </si>
  <si>
    <t>Из строки 100 косвенные расходы</t>
  </si>
  <si>
    <t>400</t>
  </si>
  <si>
    <t>Из строки 100 прямые расходы</t>
  </si>
  <si>
    <t>Справочные показатели:</t>
  </si>
  <si>
    <t>300</t>
  </si>
  <si>
    <t>Расходы на уплату налога на прибыль</t>
  </si>
  <si>
    <t>250</t>
  </si>
  <si>
    <t>Прочие расходы из прибыли в отчетном периоде</t>
  </si>
  <si>
    <t>240</t>
  </si>
  <si>
    <t>Расходы социального характера из прибыли</t>
  </si>
  <si>
    <t>230</t>
  </si>
  <si>
    <t>Прибыль, направленная на выплату дивидендов</t>
  </si>
  <si>
    <t>220</t>
  </si>
  <si>
    <t>Прибыль, направленная на инвестиции</t>
  </si>
  <si>
    <t>210</t>
  </si>
  <si>
    <t>Возврат заемных средств на цели инвестпрограммы</t>
  </si>
  <si>
    <t>200</t>
  </si>
  <si>
    <t>Расходы, не учитываемые в целях налогообложения прибыли, всего, в том числе (сумма строк 210, 220, 230, 240, 250)</t>
  </si>
  <si>
    <t>расходы на содержание зданий и сооружений</t>
  </si>
  <si>
    <t>расходы на возврат и обслуживание долгосроынх заемных средств, направляемых на финансирование капитальных вложений</t>
  </si>
  <si>
    <t xml:space="preserve">расходы на обслуживание операционных заемных средств </t>
  </si>
  <si>
    <t>расходы на  услуги банков</t>
  </si>
  <si>
    <t>расходы на обучение персонала</t>
  </si>
  <si>
    <t>расходы на командировки</t>
  </si>
  <si>
    <t xml:space="preserve">расходы по обеспечению нормальных условий труда и техники безопасности </t>
  </si>
  <si>
    <t>услуги непроизводственного характера</t>
  </si>
  <si>
    <t>транспортные услуги</t>
  </si>
  <si>
    <t xml:space="preserve">работы и услуги производственного характера </t>
  </si>
  <si>
    <t>дополнительная
 расшифровка в соответствии с требованиями формы раскрытия информации о структур еи объемах затрат (приказ ФСТ России от 24.10.2014 № 1831-э)</t>
  </si>
  <si>
    <t>190</t>
  </si>
  <si>
    <t>Прочие расходы, в том числе:</t>
  </si>
  <si>
    <t>180</t>
  </si>
  <si>
    <t>Расходы на выплату процентов по кредитам, уменьшающие налогооблагаемую базу по налогу на прибыль</t>
  </si>
  <si>
    <t>170</t>
  </si>
  <si>
    <t>Налоги, уменьшающие налогооблагаемую базу по налогу на прибыль</t>
  </si>
  <si>
    <t>162</t>
  </si>
  <si>
    <t>Лизинговые платежи</t>
  </si>
  <si>
    <t>161</t>
  </si>
  <si>
    <t>Плата за аренду имущества</t>
  </si>
  <si>
    <t>160</t>
  </si>
  <si>
    <t>Аренда и лизинговые платежи (сумма строк 161, 162)</t>
  </si>
  <si>
    <t>150</t>
  </si>
  <si>
    <t>Амортизация основных средств</t>
  </si>
  <si>
    <t>140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</si>
  <si>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</si>
  <si>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чел.</t>
  </si>
  <si>
    <t>Основные производственные рабочие</t>
  </si>
  <si>
    <t>Специалисты и технические</t>
  </si>
  <si>
    <t>Управленческий персонал</t>
  </si>
  <si>
    <t>Справочно: среднесписочная численность промышленно-производственного персонала организации **</t>
  </si>
  <si>
    <t>Расходы на оплату труда</t>
  </si>
  <si>
    <t>124</t>
  </si>
  <si>
    <t>Расходы на ремонт основных средств, выполняемые подрядным способом</t>
  </si>
  <si>
    <t>123</t>
  </si>
  <si>
    <t>Оплата услуг по передаче электрической энергии, оказываемых другими сетевыми организациями</t>
  </si>
  <si>
    <t>122</t>
  </si>
  <si>
    <t>Оплата услуг ОАО "ФСК ЕЭС"</t>
  </si>
  <si>
    <t>121</t>
  </si>
  <si>
    <t>Расходы на страхование</t>
  </si>
  <si>
    <t>Расходы на оплату услуг сторонних организаций (сумма строк 121, 122, 123, 124)</t>
  </si>
  <si>
    <t>113</t>
  </si>
  <si>
    <t>Расходы на приобретение электрической энергии на хозяйственные нужды</t>
  </si>
  <si>
    <t>НН</t>
  </si>
  <si>
    <t>СН2</t>
  </si>
  <si>
    <t>СН1</t>
  </si>
  <si>
    <t>ВН</t>
  </si>
  <si>
    <t>112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</si>
  <si>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</si>
  <si>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111</t>
  </si>
  <si>
    <t>Расходы на приобретение сырья и материалов</t>
  </si>
  <si>
    <t>Материальные расходы (сумма строк 111, 112, 113)</t>
  </si>
  <si>
    <t>Расходы, учитываемые в целях налогообложения прибыли, всего, в том числе (сумма строк 110, 120, 130, 140, 150, 160, 170, 180, 190)</t>
  </si>
  <si>
    <t xml:space="preserve">Прочие виды деятельности
</t>
  </si>
  <si>
    <t>Передача
и технологичес-кое присоеди-нение</t>
  </si>
  <si>
    <t>Передача
по распределительным сетям</t>
  </si>
  <si>
    <r>
      <t xml:space="preserve">в т.ч. за отчетный период с </t>
    </r>
    <r>
      <rPr>
        <b/>
        <i/>
        <u/>
        <sz val="10"/>
        <rFont val="Times New Roman"/>
        <family val="1"/>
        <charset val="204"/>
      </rPr>
      <t>01.01.2019 по 7.04.2019</t>
    </r>
    <r>
      <rPr>
        <i/>
        <sz val="10"/>
        <rFont val="Times New Roman"/>
        <family val="1"/>
        <charset val="204"/>
      </rPr>
      <t xml:space="preserve"> АО "Энергосервис" </t>
    </r>
  </si>
  <si>
    <t>Передача и технологическое присоединение</t>
  </si>
  <si>
    <t>Техноло-гическое присоединение</t>
  </si>
  <si>
    <t>За аналогичный период пре-дыдущего года, всего по предприятию</t>
  </si>
  <si>
    <t>Код показателя</t>
  </si>
  <si>
    <t>Годовая</t>
  </si>
  <si>
    <t>или ином законном основании территориальным сетевым организациям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</si>
  <si>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</t>
  </si>
  <si>
    <t>Расшифровка расходов субъекта естественных монополий, оказывающего услуги по передаче электроэнергии (мощности) по электрическим сетям, принадлежащим на праве собственности</t>
  </si>
  <si>
    <t>прочие расходы (ОХР)</t>
  </si>
  <si>
    <t>Акционерное общество "МСК Энергосеть" (АО "МСК Энерго")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</si>
</sst>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_ ;[Red]\-#,##0.00\ "/>
    <numFmt numFmtId="165" formatCode="#,##0_ ;[Red]\-#,##0\ "/>
    <numFmt numFmtId="166" formatCode="0.0%"/>
    <numFmt numFmtId="167" formatCode="0_ ;[Red]\-0\ "/>
    <numFmt numFmtId="168" formatCode="#,##0.0_ ;[Red]\-#,##0.0\ "/>
  </numFmts>
  <fonts count="5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11"/>
      <name val="Calibri"/>
      <family val="2"/>
      <scheme val="minor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sz val="10"/>
      <name val="Arial"/>
      <family val="2"/>
    </font>
    <font>
      <sz val="11"/>
      <color theme="1" tint="0.499984740745262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9"/>
      <color rgb="FFFF0000"/>
      <name val="Arial"/>
      <family val="2"/>
      <charset val="204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sz val="9"/>
      <color theme="3"/>
      <name val="Arial"/>
      <family val="2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 tint="0.49998474074526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0"/>
      <name val="Arial Cyr"/>
      <charset val="204"/>
    </font>
    <font>
      <sz val="11"/>
      <name val="Arial Cyr"/>
      <charset val="204"/>
    </font>
    <font>
      <sz val="11"/>
      <color theme="0"/>
      <name val="Arial Cyr"/>
      <charset val="204"/>
    </font>
    <font>
      <sz val="11"/>
      <color theme="1" tint="0.499984740745262"/>
      <name val="Arial Cyr"/>
      <charset val="204"/>
    </font>
    <font>
      <i/>
      <sz val="11"/>
      <name val="Arial Cyr"/>
      <charset val="204"/>
    </font>
    <font>
      <b/>
      <sz val="11"/>
      <name val="Arial Cyr"/>
      <charset val="204"/>
    </font>
    <font>
      <i/>
      <sz val="10"/>
      <name val="Times New Roman"/>
      <family val="1"/>
      <charset val="204"/>
    </font>
    <font>
      <i/>
      <u/>
      <sz val="10"/>
      <name val="Times New Roman"/>
      <family val="1"/>
      <charset val="204"/>
    </font>
    <font>
      <i/>
      <sz val="11"/>
      <color theme="1" tint="0.49998474074526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  <border>
      <left/>
      <right/>
      <top style="thin">
        <color indexed="29"/>
      </top>
      <bottom style="thin">
        <color indexed="29"/>
      </bottom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/>
      <diagonal/>
    </border>
    <border>
      <left style="thin">
        <color indexed="29"/>
      </left>
      <right style="thin">
        <color indexed="29"/>
      </right>
      <top/>
      <bottom style="thin">
        <color indexed="29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9"/>
      </left>
      <right style="thin">
        <color indexed="29"/>
      </right>
      <top style="medium">
        <color indexed="29"/>
      </top>
      <bottom/>
      <diagonal/>
    </border>
    <border>
      <left style="thin">
        <color indexed="29"/>
      </left>
      <right style="thin">
        <color indexed="29"/>
      </right>
      <top style="medium">
        <color indexed="29"/>
      </top>
      <bottom/>
      <diagonal/>
    </border>
    <border>
      <left style="thin">
        <color indexed="29"/>
      </left>
      <right style="medium">
        <color indexed="29"/>
      </right>
      <top style="medium">
        <color indexed="29"/>
      </top>
      <bottom/>
      <diagonal/>
    </border>
    <border>
      <left style="medium">
        <color indexed="29"/>
      </left>
      <right style="thin">
        <color indexed="29"/>
      </right>
      <top/>
      <bottom style="thin">
        <color indexed="29"/>
      </bottom>
      <diagonal/>
    </border>
    <border>
      <left style="thin">
        <color indexed="29"/>
      </left>
      <right style="medium">
        <color indexed="29"/>
      </right>
      <top/>
      <bottom style="thin">
        <color indexed="29"/>
      </bottom>
      <diagonal/>
    </border>
    <border>
      <left style="medium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 style="medium">
        <color indexed="29"/>
      </right>
      <top style="thin">
        <color indexed="29"/>
      </top>
      <bottom style="thin">
        <color indexed="29"/>
      </bottom>
      <diagonal/>
    </border>
    <border>
      <left style="medium">
        <color indexed="29"/>
      </left>
      <right style="thin">
        <color indexed="29"/>
      </right>
      <top style="thin">
        <color indexed="29"/>
      </top>
      <bottom style="medium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medium">
        <color indexed="29"/>
      </bottom>
      <diagonal/>
    </border>
    <border>
      <left style="thin">
        <color indexed="29"/>
      </left>
      <right style="medium">
        <color indexed="29"/>
      </right>
      <top style="thin">
        <color indexed="29"/>
      </top>
      <bottom style="medium">
        <color indexed="29"/>
      </bottom>
      <diagonal/>
    </border>
    <border>
      <left style="medium">
        <color indexed="29"/>
      </left>
      <right style="thin">
        <color indexed="29"/>
      </right>
      <top style="medium">
        <color indexed="29"/>
      </top>
      <bottom style="thin">
        <color indexed="29"/>
      </bottom>
      <diagonal/>
    </border>
    <border>
      <left style="thin">
        <color indexed="29"/>
      </left>
      <right/>
      <top style="medium">
        <color indexed="29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medium">
        <color indexed="29"/>
      </top>
      <bottom style="thin">
        <color indexed="29"/>
      </bottom>
      <diagonal/>
    </border>
    <border>
      <left style="medium">
        <color indexed="29"/>
      </left>
      <right style="thin">
        <color indexed="29"/>
      </right>
      <top style="thin">
        <color indexed="29"/>
      </top>
      <bottom/>
      <diagonal/>
    </border>
    <border>
      <left style="medium">
        <color indexed="29"/>
      </left>
      <right/>
      <top style="medium">
        <color indexed="29"/>
      </top>
      <bottom/>
      <diagonal/>
    </border>
    <border>
      <left/>
      <right/>
      <top style="medium">
        <color indexed="29"/>
      </top>
      <bottom/>
      <diagonal/>
    </border>
    <border>
      <left/>
      <right style="medium">
        <color indexed="29"/>
      </right>
      <top style="medium">
        <color indexed="29"/>
      </top>
      <bottom/>
      <diagonal/>
    </border>
    <border>
      <left style="medium">
        <color indexed="29"/>
      </left>
      <right/>
      <top/>
      <bottom/>
      <diagonal/>
    </border>
    <border>
      <left/>
      <right style="medium">
        <color indexed="29"/>
      </right>
      <top/>
      <bottom/>
      <diagonal/>
    </border>
    <border>
      <left/>
      <right/>
      <top style="medium">
        <color indexed="29"/>
      </top>
      <bottom style="thin">
        <color indexed="29"/>
      </bottom>
      <diagonal/>
    </border>
    <border>
      <left/>
      <right style="medium">
        <color indexed="29"/>
      </right>
      <top style="medium">
        <color indexed="29"/>
      </top>
      <bottom style="thin">
        <color indexed="29"/>
      </bottom>
      <diagonal/>
    </border>
    <border>
      <left/>
      <right style="medium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medium">
        <color indexed="29"/>
      </bottom>
      <diagonal/>
    </border>
    <border>
      <left/>
      <right/>
      <top style="thin">
        <color indexed="29"/>
      </top>
      <bottom style="medium">
        <color indexed="29"/>
      </bottom>
      <diagonal/>
    </border>
    <border>
      <left/>
      <right style="medium">
        <color indexed="29"/>
      </right>
      <top style="thin">
        <color indexed="29"/>
      </top>
      <bottom style="medium">
        <color indexed="2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0" fillId="0" borderId="0"/>
  </cellStyleXfs>
  <cellXfs count="4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2" fillId="0" borderId="0" xfId="0" applyFont="1" applyAlignment="1">
      <alignment vertical="center" wrapText="1"/>
    </xf>
    <xf numFmtId="165" fontId="2" fillId="0" borderId="0" xfId="0" applyNumberFormat="1" applyFont="1"/>
    <xf numFmtId="0" fontId="1" fillId="0" borderId="0" xfId="0" applyFont="1" applyAlignment="1">
      <alignment wrapText="1"/>
    </xf>
    <xf numFmtId="166" fontId="2" fillId="0" borderId="0" xfId="0" applyNumberFormat="1" applyFont="1"/>
    <xf numFmtId="0" fontId="1" fillId="0" borderId="7" xfId="0" applyFont="1" applyBorder="1"/>
    <xf numFmtId="165" fontId="1" fillId="0" borderId="8" xfId="0" applyNumberFormat="1" applyFont="1" applyBorder="1"/>
    <xf numFmtId="0" fontId="16" fillId="0" borderId="7" xfId="0" applyFont="1" applyBorder="1" applyAlignment="1">
      <alignment horizontal="left" indent="3"/>
    </xf>
    <xf numFmtId="165" fontId="16" fillId="0" borderId="8" xfId="0" applyNumberFormat="1" applyFont="1" applyBorder="1"/>
    <xf numFmtId="0" fontId="16" fillId="0" borderId="9" xfId="0" applyFont="1" applyBorder="1" applyAlignment="1">
      <alignment horizontal="left" indent="3"/>
    </xf>
    <xf numFmtId="165" fontId="16" fillId="0" borderId="10" xfId="0" applyNumberFormat="1" applyFont="1" applyBorder="1"/>
    <xf numFmtId="165" fontId="1" fillId="0" borderId="13" xfId="0" applyNumberFormat="1" applyFont="1" applyBorder="1"/>
    <xf numFmtId="166" fontId="1" fillId="0" borderId="14" xfId="0" applyNumberFormat="1" applyFont="1" applyBorder="1"/>
    <xf numFmtId="165" fontId="2" fillId="0" borderId="13" xfId="0" applyNumberFormat="1" applyFont="1" applyBorder="1"/>
    <xf numFmtId="165" fontId="16" fillId="0" borderId="13" xfId="0" applyNumberFormat="1" applyFont="1" applyBorder="1"/>
    <xf numFmtId="166" fontId="16" fillId="0" borderId="14" xfId="0" applyNumberFormat="1" applyFont="1" applyBorder="1"/>
    <xf numFmtId="165" fontId="16" fillId="0" borderId="15" xfId="0" applyNumberFormat="1" applyFont="1" applyBorder="1"/>
    <xf numFmtId="166" fontId="16" fillId="0" borderId="16" xfId="0" applyNumberFormat="1" applyFont="1" applyBorder="1"/>
    <xf numFmtId="165" fontId="2" fillId="0" borderId="24" xfId="0" applyNumberFormat="1" applyFont="1" applyBorder="1" applyAlignment="1">
      <alignment horizontal="center" vertical="center" wrapText="1"/>
    </xf>
    <xf numFmtId="166" fontId="2" fillId="0" borderId="25" xfId="0" applyNumberFormat="1" applyFont="1" applyBorder="1" applyAlignment="1">
      <alignment vertical="center" wrapText="1"/>
    </xf>
    <xf numFmtId="0" fontId="1" fillId="0" borderId="17" xfId="0" applyFont="1" applyBorder="1"/>
    <xf numFmtId="165" fontId="1" fillId="0" borderId="18" xfId="0" applyNumberFormat="1" applyFont="1" applyBorder="1"/>
    <xf numFmtId="166" fontId="1" fillId="0" borderId="19" xfId="0" applyNumberFormat="1" applyFont="1" applyBorder="1"/>
    <xf numFmtId="165" fontId="1" fillId="0" borderId="20" xfId="0" applyNumberFormat="1" applyFont="1" applyBorder="1"/>
    <xf numFmtId="0" fontId="3" fillId="2" borderId="27" xfId="0" applyNumberFormat="1" applyFont="1" applyFill="1" applyBorder="1" applyAlignment="1">
      <alignment horizontal="left" wrapText="1"/>
    </xf>
    <xf numFmtId="165" fontId="2" fillId="2" borderId="28" xfId="0" applyNumberFormat="1" applyFont="1" applyFill="1" applyBorder="1" applyAlignment="1">
      <alignment horizontal="center" vertical="center" wrapText="1"/>
    </xf>
    <xf numFmtId="166" fontId="2" fillId="2" borderId="29" xfId="0" applyNumberFormat="1" applyFont="1" applyFill="1" applyBorder="1" applyAlignment="1">
      <alignment vertical="center" wrapText="1"/>
    </xf>
    <xf numFmtId="165" fontId="2" fillId="2" borderId="30" xfId="0" applyNumberFormat="1" applyFont="1" applyFill="1" applyBorder="1" applyAlignment="1">
      <alignment horizontal="center" vertical="center" wrapText="1"/>
    </xf>
    <xf numFmtId="0" fontId="18" fillId="0" borderId="27" xfId="0" applyFont="1" applyBorder="1"/>
    <xf numFmtId="165" fontId="18" fillId="0" borderId="28" xfId="0" applyNumberFormat="1" applyFont="1" applyBorder="1"/>
    <xf numFmtId="166" fontId="18" fillId="0" borderId="29" xfId="0" applyNumberFormat="1" applyFont="1" applyBorder="1"/>
    <xf numFmtId="165" fontId="18" fillId="0" borderId="30" xfId="0" applyNumberFormat="1" applyFont="1" applyBorder="1"/>
    <xf numFmtId="0" fontId="18" fillId="0" borderId="0" xfId="0" applyFont="1"/>
    <xf numFmtId="0" fontId="16" fillId="0" borderId="31" xfId="0" applyFont="1" applyBorder="1" applyAlignment="1">
      <alignment horizontal="left" indent="3"/>
    </xf>
    <xf numFmtId="165" fontId="16" fillId="0" borderId="32" xfId="0" applyNumberFormat="1" applyFont="1" applyBorder="1"/>
    <xf numFmtId="166" fontId="16" fillId="0" borderId="33" xfId="0" applyNumberFormat="1" applyFont="1" applyBorder="1"/>
    <xf numFmtId="165" fontId="16" fillId="0" borderId="34" xfId="0" applyNumberFormat="1" applyFont="1" applyBorder="1"/>
    <xf numFmtId="165" fontId="2" fillId="2" borderId="28" xfId="0" applyNumberFormat="1" applyFont="1" applyFill="1" applyBorder="1"/>
    <xf numFmtId="166" fontId="2" fillId="2" borderId="29" xfId="0" applyNumberFormat="1" applyFont="1" applyFill="1" applyBorder="1"/>
    <xf numFmtId="165" fontId="2" fillId="2" borderId="30" xfId="0" applyNumberFormat="1" applyFont="1" applyFill="1" applyBorder="1"/>
    <xf numFmtId="0" fontId="18" fillId="0" borderId="7" xfId="0" applyFont="1" applyBorder="1"/>
    <xf numFmtId="165" fontId="18" fillId="0" borderId="13" xfId="0" applyNumberFormat="1" applyFont="1" applyBorder="1"/>
    <xf numFmtId="166" fontId="18" fillId="0" borderId="14" xfId="0" applyNumberFormat="1" applyFont="1" applyBorder="1"/>
    <xf numFmtId="165" fontId="18" fillId="0" borderId="8" xfId="0" applyNumberFormat="1" applyFont="1" applyBorder="1"/>
    <xf numFmtId="166" fontId="19" fillId="0" borderId="14" xfId="0" applyNumberFormat="1" applyFont="1" applyBorder="1"/>
    <xf numFmtId="0" fontId="3" fillId="0" borderId="49" xfId="0" applyNumberFormat="1" applyFont="1" applyFill="1" applyBorder="1" applyAlignment="1">
      <alignment horizontal="center" vertical="center" wrapText="1"/>
    </xf>
    <xf numFmtId="1" fontId="12" fillId="0" borderId="49" xfId="0" applyNumberFormat="1" applyFont="1" applyFill="1" applyBorder="1" applyAlignment="1">
      <alignment horizontal="center" vertical="center" wrapText="1"/>
    </xf>
    <xf numFmtId="0" fontId="10" fillId="0" borderId="43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4" fontId="9" fillId="0" borderId="44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left" vertical="center"/>
    </xf>
    <xf numFmtId="1" fontId="12" fillId="0" borderId="1" xfId="0" applyNumberFormat="1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2" fontId="15" fillId="0" borderId="1" xfId="0" applyNumberFormat="1" applyFont="1" applyFill="1" applyBorder="1" applyAlignment="1">
      <alignment horizontal="right" vertical="center" wrapText="1"/>
    </xf>
    <xf numFmtId="4" fontId="15" fillId="0" borderId="46" xfId="0" applyNumberFormat="1" applyFont="1" applyFill="1" applyBorder="1" applyAlignment="1">
      <alignment horizontal="right" vertical="center" wrapText="1"/>
    </xf>
    <xf numFmtId="1" fontId="12" fillId="0" borderId="43" xfId="0" applyNumberFormat="1" applyFont="1" applyFill="1" applyBorder="1" applyAlignment="1">
      <alignment horizontal="left" vertical="center" wrapText="1"/>
    </xf>
    <xf numFmtId="0" fontId="15" fillId="0" borderId="43" xfId="0" applyNumberFormat="1" applyFont="1" applyFill="1" applyBorder="1" applyAlignment="1">
      <alignment horizontal="left" vertical="center" wrapText="1"/>
    </xf>
    <xf numFmtId="0" fontId="15" fillId="0" borderId="45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3" fillId="0" borderId="48" xfId="0" applyNumberFormat="1" applyFont="1" applyFill="1" applyBorder="1" applyAlignment="1">
      <alignment horizontal="left" vertical="center" wrapText="1"/>
    </xf>
    <xf numFmtId="0" fontId="3" fillId="0" borderId="50" xfId="0" applyNumberFormat="1" applyFont="1" applyFill="1" applyBorder="1" applyAlignment="1">
      <alignment horizontal="left" vertical="center" wrapText="1"/>
    </xf>
    <xf numFmtId="0" fontId="3" fillId="0" borderId="43" xfId="0" applyNumberFormat="1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44" xfId="0" applyNumberFormat="1" applyFont="1" applyFill="1" applyBorder="1" applyAlignment="1">
      <alignment horizontal="right" vertical="center" wrapText="1"/>
    </xf>
    <xf numFmtId="0" fontId="10" fillId="0" borderId="45" xfId="0" applyNumberFormat="1" applyFont="1" applyFill="1" applyBorder="1" applyAlignment="1">
      <alignment horizontal="left" vertical="center" wrapText="1"/>
    </xf>
    <xf numFmtId="4" fontId="10" fillId="0" borderId="46" xfId="0" applyNumberFormat="1" applyFont="1" applyFill="1" applyBorder="1" applyAlignment="1">
      <alignment horizontal="right" vertical="center" wrapText="1"/>
    </xf>
    <xf numFmtId="0" fontId="15" fillId="0" borderId="46" xfId="0" applyNumberFormat="1" applyFont="1" applyFill="1" applyBorder="1" applyAlignment="1">
      <alignment horizontal="left" vertical="center" wrapText="1"/>
    </xf>
    <xf numFmtId="4" fontId="9" fillId="0" borderId="47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21" fillId="0" borderId="43" xfId="0" applyNumberFormat="1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24" fillId="0" borderId="0" xfId="0" applyFont="1"/>
    <xf numFmtId="4" fontId="23" fillId="0" borderId="44" xfId="0" applyNumberFormat="1" applyFont="1" applyFill="1" applyBorder="1" applyAlignment="1">
      <alignment horizontal="right" vertical="center" wrapText="1"/>
    </xf>
    <xf numFmtId="0" fontId="0" fillId="0" borderId="54" xfId="0" applyBorder="1" applyAlignment="1">
      <alignment vertical="center"/>
    </xf>
    <xf numFmtId="0" fontId="0" fillId="0" borderId="56" xfId="0" applyBorder="1" applyAlignment="1">
      <alignment vertical="center"/>
    </xf>
    <xf numFmtId="0" fontId="4" fillId="0" borderId="5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0" fontId="17" fillId="0" borderId="54" xfId="0" applyFont="1" applyBorder="1" applyAlignment="1">
      <alignment vertical="center"/>
    </xf>
    <xf numFmtId="0" fontId="17" fillId="0" borderId="56" xfId="0" applyFont="1" applyBorder="1" applyAlignment="1">
      <alignment vertical="center"/>
    </xf>
    <xf numFmtId="0" fontId="6" fillId="0" borderId="55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8" fillId="0" borderId="56" xfId="0" applyNumberFormat="1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 vertical="center"/>
    </xf>
    <xf numFmtId="0" fontId="0" fillId="0" borderId="70" xfId="0" applyBorder="1"/>
    <xf numFmtId="0" fontId="0" fillId="0" borderId="71" xfId="0" applyBorder="1"/>
    <xf numFmtId="165" fontId="1" fillId="0" borderId="74" xfId="0" applyNumberFormat="1" applyFont="1" applyBorder="1"/>
    <xf numFmtId="165" fontId="16" fillId="0" borderId="74" xfId="0" applyNumberFormat="1" applyFont="1" applyBorder="1"/>
    <xf numFmtId="165" fontId="1" fillId="0" borderId="70" xfId="0" applyNumberFormat="1" applyFont="1" applyBorder="1"/>
    <xf numFmtId="165" fontId="16" fillId="0" borderId="70" xfId="0" applyNumberFormat="1" applyFont="1" applyBorder="1"/>
    <xf numFmtId="165" fontId="16" fillId="0" borderId="71" xfId="0" applyNumberFormat="1" applyFont="1" applyBorder="1"/>
    <xf numFmtId="165" fontId="16" fillId="0" borderId="72" xfId="0" applyNumberFormat="1" applyFont="1" applyBorder="1"/>
    <xf numFmtId="165" fontId="16" fillId="0" borderId="73" xfId="0" applyNumberFormat="1" applyFont="1" applyBorder="1"/>
    <xf numFmtId="165" fontId="1" fillId="0" borderId="71" xfId="0" applyNumberFormat="1" applyFont="1" applyBorder="1"/>
    <xf numFmtId="164" fontId="16" fillId="0" borderId="71" xfId="0" applyNumberFormat="1" applyFont="1" applyBorder="1"/>
    <xf numFmtId="164" fontId="16" fillId="0" borderId="70" xfId="0" applyNumberFormat="1" applyFont="1" applyBorder="1"/>
    <xf numFmtId="0" fontId="27" fillId="0" borderId="0" xfId="0" applyFont="1"/>
    <xf numFmtId="0" fontId="13" fillId="0" borderId="0" xfId="0" applyFont="1"/>
    <xf numFmtId="0" fontId="11" fillId="0" borderId="0" xfId="0" applyFont="1"/>
    <xf numFmtId="0" fontId="4" fillId="0" borderId="0" xfId="0" applyFont="1"/>
    <xf numFmtId="0" fontId="28" fillId="0" borderId="0" xfId="0" applyFont="1"/>
    <xf numFmtId="3" fontId="29" fillId="0" borderId="0" xfId="0" applyNumberFormat="1" applyFont="1" applyAlignment="1">
      <alignment horizontal="left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 vertical="top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0" fillId="0" borderId="76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3" fontId="30" fillId="0" borderId="77" xfId="0" applyNumberFormat="1" applyFont="1" applyBorder="1" applyAlignment="1">
      <alignment vertical="center"/>
    </xf>
    <xf numFmtId="49" fontId="30" fillId="0" borderId="77" xfId="0" applyNumberFormat="1" applyFont="1" applyBorder="1" applyAlignment="1">
      <alignment vertical="center"/>
    </xf>
    <xf numFmtId="0" fontId="30" fillId="0" borderId="77" xfId="0" applyFont="1" applyBorder="1" applyAlignment="1">
      <alignment vertical="center"/>
    </xf>
    <xf numFmtId="0" fontId="30" fillId="0" borderId="76" xfId="0" applyFont="1" applyBorder="1"/>
    <xf numFmtId="3" fontId="30" fillId="0" borderId="81" xfId="0" applyNumberFormat="1" applyFont="1" applyBorder="1" applyAlignment="1">
      <alignment vertical="center"/>
    </xf>
    <xf numFmtId="49" fontId="30" fillId="0" borderId="82" xfId="0" applyNumberFormat="1" applyFont="1" applyBorder="1" applyAlignment="1">
      <alignment vertical="center"/>
    </xf>
    <xf numFmtId="0" fontId="30" fillId="0" borderId="82" xfId="0" applyFont="1" applyBorder="1" applyAlignment="1">
      <alignment vertical="center"/>
    </xf>
    <xf numFmtId="0" fontId="30" fillId="0" borderId="75" xfId="0" applyFont="1" applyBorder="1"/>
    <xf numFmtId="3" fontId="30" fillId="0" borderId="81" xfId="0" applyNumberFormat="1" applyFont="1" applyBorder="1" applyAlignment="1">
      <alignment horizontal="center" vertical="center"/>
    </xf>
    <xf numFmtId="49" fontId="30" fillId="0" borderId="86" xfId="0" applyNumberFormat="1" applyFont="1" applyBorder="1" applyAlignment="1">
      <alignment horizontal="center" vertical="center"/>
    </xf>
    <xf numFmtId="0" fontId="30" fillId="0" borderId="86" xfId="0" applyFont="1" applyBorder="1" applyAlignment="1">
      <alignment vertical="center"/>
    </xf>
    <xf numFmtId="0" fontId="30" fillId="0" borderId="0" xfId="0" applyFont="1"/>
    <xf numFmtId="3" fontId="32" fillId="0" borderId="81" xfId="0" applyNumberFormat="1" applyFont="1" applyBorder="1" applyAlignment="1">
      <alignment vertical="center"/>
    </xf>
    <xf numFmtId="165" fontId="32" fillId="0" borderId="81" xfId="0" applyNumberFormat="1" applyFont="1" applyBorder="1" applyAlignment="1">
      <alignment horizontal="center" vertical="center"/>
    </xf>
    <xf numFmtId="165" fontId="32" fillId="0" borderId="81" xfId="0" applyNumberFormat="1" applyFont="1" applyBorder="1" applyAlignment="1">
      <alignment vertical="center"/>
    </xf>
    <xf numFmtId="49" fontId="32" fillId="0" borderId="81" xfId="0" applyNumberFormat="1" applyFont="1" applyBorder="1" applyAlignment="1">
      <alignment vertical="center"/>
    </xf>
    <xf numFmtId="0" fontId="32" fillId="0" borderId="81" xfId="0" applyFont="1" applyBorder="1" applyAlignment="1">
      <alignment vertical="center"/>
    </xf>
    <xf numFmtId="0" fontId="32" fillId="0" borderId="36" xfId="0" applyFont="1" applyBorder="1"/>
    <xf numFmtId="49" fontId="30" fillId="0" borderId="81" xfId="0" applyNumberFormat="1" applyFont="1" applyBorder="1" applyAlignment="1">
      <alignment vertical="center"/>
    </xf>
    <xf numFmtId="0" fontId="30" fillId="0" borderId="81" xfId="0" applyFont="1" applyBorder="1" applyAlignment="1">
      <alignment vertical="center"/>
    </xf>
    <xf numFmtId="0" fontId="30" fillId="0" borderId="36" xfId="0" applyFont="1" applyBorder="1"/>
    <xf numFmtId="0" fontId="35" fillId="0" borderId="0" xfId="0" applyFont="1"/>
    <xf numFmtId="0" fontId="30" fillId="0" borderId="75" xfId="0" applyFont="1" applyBorder="1" applyAlignment="1">
      <alignment wrapText="1"/>
    </xf>
    <xf numFmtId="0" fontId="32" fillId="0" borderId="81" xfId="0" applyFont="1" applyBorder="1" applyAlignment="1">
      <alignment horizontal="center" vertical="top"/>
    </xf>
    <xf numFmtId="0" fontId="34" fillId="0" borderId="81" xfId="0" applyFont="1" applyBorder="1" applyAlignment="1">
      <alignment horizontal="center" vertical="top"/>
    </xf>
    <xf numFmtId="0" fontId="32" fillId="0" borderId="90" xfId="0" applyFont="1" applyBorder="1" applyAlignment="1">
      <alignment horizontal="center" vertical="top"/>
    </xf>
    <xf numFmtId="0" fontId="34" fillId="0" borderId="90" xfId="0" applyFont="1" applyBorder="1" applyAlignment="1">
      <alignment horizontal="center" vertical="top"/>
    </xf>
    <xf numFmtId="0" fontId="32" fillId="3" borderId="81" xfId="0" applyFont="1" applyFill="1" applyBorder="1" applyAlignment="1">
      <alignment horizontal="center" vertical="top"/>
    </xf>
    <xf numFmtId="0" fontId="34" fillId="0" borderId="29" xfId="0" applyFont="1" applyBorder="1" applyAlignment="1">
      <alignment horizontal="center" vertical="top"/>
    </xf>
    <xf numFmtId="0" fontId="34" fillId="0" borderId="91" xfId="0" applyFont="1" applyBorder="1" applyAlignment="1">
      <alignment horizontal="center" vertical="top"/>
    </xf>
    <xf numFmtId="0" fontId="32" fillId="0" borderId="28" xfId="0" applyFont="1" applyBorder="1" applyAlignment="1">
      <alignment horizontal="center" vertical="top"/>
    </xf>
    <xf numFmtId="0" fontId="36" fillId="0" borderId="77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0" fontId="32" fillId="0" borderId="92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91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41" fillId="0" borderId="0" xfId="1" applyFont="1"/>
    <xf numFmtId="0" fontId="42" fillId="0" borderId="0" xfId="1" applyFont="1"/>
    <xf numFmtId="0" fontId="43" fillId="0" borderId="0" xfId="1" applyFont="1"/>
    <xf numFmtId="0" fontId="44" fillId="0" borderId="0" xfId="1" applyFont="1"/>
    <xf numFmtId="0" fontId="30" fillId="0" borderId="0" xfId="1" applyFont="1" applyAlignment="1">
      <alignment horizontal="left"/>
    </xf>
    <xf numFmtId="0" fontId="27" fillId="0" borderId="0" xfId="0" applyFont="1" applyAlignment="1">
      <alignment vertical="center"/>
    </xf>
    <xf numFmtId="0" fontId="41" fillId="0" borderId="0" xfId="1" applyFont="1" applyAlignment="1">
      <alignment vertical="center"/>
    </xf>
    <xf numFmtId="0" fontId="42" fillId="0" borderId="0" xfId="1" applyFont="1" applyAlignment="1">
      <alignment vertical="center"/>
    </xf>
    <xf numFmtId="0" fontId="43" fillId="0" borderId="0" xfId="1" applyFont="1" applyAlignment="1">
      <alignment vertical="center"/>
    </xf>
    <xf numFmtId="0" fontId="44" fillId="0" borderId="0" xfId="1" applyFont="1" applyAlignment="1">
      <alignment vertical="center"/>
    </xf>
    <xf numFmtId="0" fontId="30" fillId="0" borderId="0" xfId="1" applyFont="1" applyAlignment="1">
      <alignment horizontal="left" vertical="center"/>
    </xf>
    <xf numFmtId="49" fontId="30" fillId="0" borderId="0" xfId="1" applyNumberFormat="1" applyFont="1" applyAlignment="1">
      <alignment horizontal="left" wrapText="1"/>
    </xf>
    <xf numFmtId="0" fontId="45" fillId="0" borderId="0" xfId="1" applyFont="1"/>
    <xf numFmtId="0" fontId="32" fillId="0" borderId="0" xfId="1" applyFont="1"/>
    <xf numFmtId="0" fontId="33" fillId="0" borderId="0" xfId="1" applyFont="1"/>
    <xf numFmtId="0" fontId="34" fillId="0" borderId="0" xfId="1" applyFont="1"/>
    <xf numFmtId="165" fontId="30" fillId="0" borderId="0" xfId="0" applyNumberFormat="1" applyFont="1" applyAlignment="1">
      <alignment horizontal="left"/>
    </xf>
    <xf numFmtId="165" fontId="30" fillId="0" borderId="0" xfId="0" applyNumberFormat="1" applyFont="1" applyAlignment="1">
      <alignment horizontal="center" vertical="top"/>
    </xf>
    <xf numFmtId="165" fontId="30" fillId="0" borderId="76" xfId="0" applyNumberFormat="1" applyFont="1" applyBorder="1" applyAlignment="1">
      <alignment horizontal="center"/>
    </xf>
    <xf numFmtId="165" fontId="32" fillId="0" borderId="0" xfId="0" applyNumberFormat="1" applyFont="1" applyAlignment="1">
      <alignment horizontal="left"/>
    </xf>
    <xf numFmtId="0" fontId="3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165" fontId="30" fillId="0" borderId="81" xfId="0" applyNumberFormat="1" applyFont="1" applyBorder="1" applyAlignment="1">
      <alignment horizontal="center" vertical="center"/>
    </xf>
    <xf numFmtId="165" fontId="30" fillId="3" borderId="81" xfId="0" applyNumberFormat="1" applyFont="1" applyFill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91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81" xfId="0" applyFont="1" applyBorder="1" applyAlignment="1">
      <alignment horizontal="center" vertical="center"/>
    </xf>
    <xf numFmtId="4" fontId="30" fillId="0" borderId="90" xfId="0" applyNumberFormat="1" applyFont="1" applyBorder="1" applyAlignment="1">
      <alignment horizontal="center" vertical="center"/>
    </xf>
    <xf numFmtId="4" fontId="29" fillId="0" borderId="90" xfId="0" applyNumberFormat="1" applyFont="1" applyBorder="1" applyAlignment="1">
      <alignment horizontal="center" vertical="center"/>
    </xf>
    <xf numFmtId="4" fontId="30" fillId="0" borderId="81" xfId="0" applyNumberFormat="1" applyFont="1" applyBorder="1" applyAlignment="1">
      <alignment horizontal="center" vertical="center"/>
    </xf>
    <xf numFmtId="49" fontId="30" fillId="0" borderId="81" xfId="0" applyNumberFormat="1" applyFont="1" applyBorder="1" applyAlignment="1">
      <alignment horizontal="center" vertical="center"/>
    </xf>
    <xf numFmtId="0" fontId="30" fillId="0" borderId="81" xfId="0" applyFont="1" applyBorder="1" applyAlignment="1">
      <alignment horizontal="left" wrapText="1"/>
    </xf>
    <xf numFmtId="4" fontId="29" fillId="0" borderId="81" xfId="0" applyNumberFormat="1" applyFont="1" applyBorder="1" applyAlignment="1">
      <alignment horizontal="center" vertical="center"/>
    </xf>
    <xf numFmtId="0" fontId="30" fillId="0" borderId="81" xfId="0" applyFont="1" applyBorder="1" applyAlignment="1">
      <alignment horizontal="left" wrapText="1" indent="1"/>
    </xf>
    <xf numFmtId="0" fontId="32" fillId="0" borderId="0" xfId="0" applyFont="1" applyAlignment="1">
      <alignment horizontal="center" vertical="top"/>
    </xf>
    <xf numFmtId="165" fontId="32" fillId="0" borderId="81" xfId="0" applyNumberFormat="1" applyFont="1" applyBorder="1" applyAlignment="1">
      <alignment horizontal="center" vertical="top"/>
    </xf>
    <xf numFmtId="165" fontId="32" fillId="0" borderId="90" xfId="0" applyNumberFormat="1" applyFont="1" applyBorder="1" applyAlignment="1">
      <alignment horizontal="center" vertical="top"/>
    </xf>
    <xf numFmtId="165" fontId="32" fillId="0" borderId="90" xfId="0" applyNumberFormat="1" applyFont="1" applyBorder="1" applyAlignment="1">
      <alignment horizontal="center" vertical="top" wrapText="1"/>
    </xf>
    <xf numFmtId="165" fontId="32" fillId="3" borderId="81" xfId="0" applyNumberFormat="1" applyFont="1" applyFill="1" applyBorder="1" applyAlignment="1">
      <alignment horizontal="center" vertical="top"/>
    </xf>
    <xf numFmtId="0" fontId="29" fillId="0" borderId="29" xfId="0" applyFont="1" applyBorder="1" applyAlignment="1">
      <alignment horizontal="center" vertical="top"/>
    </xf>
    <xf numFmtId="0" fontId="29" fillId="0" borderId="91" xfId="0" applyFont="1" applyBorder="1" applyAlignment="1">
      <alignment horizontal="center" vertical="top"/>
    </xf>
    <xf numFmtId="0" fontId="32" fillId="0" borderId="90" xfId="0" applyFont="1" applyBorder="1" applyAlignment="1">
      <alignment horizontal="center" vertical="top" wrapText="1"/>
    </xf>
    <xf numFmtId="0" fontId="32" fillId="0" borderId="0" xfId="0" applyFont="1" applyAlignment="1">
      <alignment horizontal="center" vertical="center" wrapText="1"/>
    </xf>
    <xf numFmtId="165" fontId="32" fillId="0" borderId="81" xfId="0" applyNumberFormat="1" applyFont="1" applyBorder="1" applyAlignment="1">
      <alignment horizontal="center" vertical="center" wrapText="1"/>
    </xf>
    <xf numFmtId="0" fontId="46" fillId="0" borderId="83" xfId="0" applyFont="1" applyBorder="1" applyAlignment="1">
      <alignment horizontal="center" vertical="center" wrapText="1"/>
    </xf>
    <xf numFmtId="0" fontId="29" fillId="0" borderId="84" xfId="0" applyFont="1" applyBorder="1" applyAlignment="1">
      <alignment horizontal="center" vertical="center" wrapText="1"/>
    </xf>
    <xf numFmtId="0" fontId="32" fillId="0" borderId="81" xfId="0" applyFont="1" applyBorder="1" applyAlignment="1">
      <alignment horizontal="center" vertical="center" wrapText="1"/>
    </xf>
    <xf numFmtId="165" fontId="29" fillId="0" borderId="0" xfId="0" applyNumberFormat="1" applyFont="1" applyAlignment="1">
      <alignment horizontal="left"/>
    </xf>
    <xf numFmtId="49" fontId="30" fillId="0" borderId="90" xfId="0" applyNumberFormat="1" applyFont="1" applyBorder="1" applyAlignment="1">
      <alignment vertical="center"/>
    </xf>
    <xf numFmtId="0" fontId="30" fillId="0" borderId="90" xfId="0" applyFont="1" applyBorder="1" applyAlignment="1">
      <alignment vertical="center"/>
    </xf>
    <xf numFmtId="0" fontId="30" fillId="0" borderId="90" xfId="0" applyFont="1" applyBorder="1" applyAlignment="1">
      <alignment wrapText="1"/>
    </xf>
    <xf numFmtId="0" fontId="32" fillId="0" borderId="36" xfId="0" applyFont="1" applyBorder="1" applyAlignment="1">
      <alignment vertical="center"/>
    </xf>
    <xf numFmtId="0" fontId="32" fillId="0" borderId="90" xfId="0" applyFont="1" applyBorder="1" applyAlignment="1">
      <alignment vertical="center"/>
    </xf>
    <xf numFmtId="0" fontId="30" fillId="0" borderId="90" xfId="0" applyFont="1" applyBorder="1" applyAlignment="1">
      <alignment vertical="center" wrapText="1"/>
    </xf>
    <xf numFmtId="49" fontId="32" fillId="0" borderId="90" xfId="0" applyNumberFormat="1" applyFont="1" applyBorder="1" applyAlignment="1">
      <alignment vertical="center"/>
    </xf>
    <xf numFmtId="0" fontId="32" fillId="0" borderId="90" xfId="0" applyFont="1" applyBorder="1" applyAlignment="1">
      <alignment wrapText="1"/>
    </xf>
    <xf numFmtId="49" fontId="32" fillId="0" borderId="82" xfId="0" applyNumberFormat="1" applyFont="1" applyBorder="1" applyAlignment="1">
      <alignment vertical="center"/>
    </xf>
    <xf numFmtId="0" fontId="32" fillId="0" borderId="82" xfId="0" applyFont="1" applyBorder="1" applyAlignment="1">
      <alignment vertical="center"/>
    </xf>
    <xf numFmtId="0" fontId="50" fillId="0" borderId="0" xfId="0" applyFont="1" applyAlignment="1">
      <alignment horizontal="center" vertical="center"/>
    </xf>
    <xf numFmtId="165" fontId="50" fillId="0" borderId="81" xfId="0" applyNumberFormat="1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center" wrapText="1"/>
    </xf>
    <xf numFmtId="0" fontId="29" fillId="0" borderId="91" xfId="0" applyFont="1" applyBorder="1" applyAlignment="1">
      <alignment horizontal="center" vertical="center" wrapText="1"/>
    </xf>
    <xf numFmtId="0" fontId="50" fillId="0" borderId="28" xfId="0" applyFont="1" applyBorder="1" applyAlignment="1">
      <alignment horizontal="center" vertical="center"/>
    </xf>
    <xf numFmtId="0" fontId="50" fillId="0" borderId="90" xfId="0" applyFont="1" applyBorder="1" applyAlignment="1">
      <alignment horizontal="center" vertical="center" wrapText="1"/>
    </xf>
    <xf numFmtId="165" fontId="50" fillId="3" borderId="81" xfId="0" applyNumberFormat="1" applyFont="1" applyFill="1" applyBorder="1" applyAlignment="1">
      <alignment horizontal="center" vertical="center"/>
    </xf>
    <xf numFmtId="0" fontId="50" fillId="0" borderId="90" xfId="0" applyFont="1" applyBorder="1" applyAlignment="1">
      <alignment horizontal="center" vertical="center"/>
    </xf>
    <xf numFmtId="0" fontId="51" fillId="0" borderId="81" xfId="0" applyFont="1" applyBorder="1" applyAlignment="1">
      <alignment horizontal="center" vertical="center"/>
    </xf>
    <xf numFmtId="0" fontId="50" fillId="0" borderId="81" xfId="0" applyFont="1" applyBorder="1" applyAlignment="1">
      <alignment horizontal="center" vertical="center"/>
    </xf>
    <xf numFmtId="0" fontId="46" fillId="0" borderId="84" xfId="0" applyFont="1" applyBorder="1" applyAlignment="1">
      <alignment horizontal="center" vertical="center" wrapText="1"/>
    </xf>
    <xf numFmtId="165" fontId="30" fillId="0" borderId="0" xfId="0" applyNumberFormat="1" applyFont="1" applyAlignment="1">
      <alignment horizontal="left" wrapText="1"/>
    </xf>
    <xf numFmtId="165" fontId="32" fillId="0" borderId="75" xfId="0" applyNumberFormat="1" applyFont="1" applyBorder="1" applyAlignment="1">
      <alignment wrapText="1"/>
    </xf>
    <xf numFmtId="165" fontId="32" fillId="0" borderId="75" xfId="0" applyNumberFormat="1" applyFont="1" applyBorder="1" applyAlignment="1">
      <alignment horizontal="left"/>
    </xf>
    <xf numFmtId="165" fontId="29" fillId="0" borderId="75" xfId="0" applyNumberFormat="1" applyFont="1" applyBorder="1" applyAlignment="1">
      <alignment horizontal="left"/>
    </xf>
    <xf numFmtId="165" fontId="34" fillId="0" borderId="0" xfId="0" applyNumberFormat="1" applyFont="1" applyAlignment="1">
      <alignment horizontal="left"/>
    </xf>
    <xf numFmtId="165" fontId="34" fillId="0" borderId="36" xfId="0" applyNumberFormat="1" applyFont="1" applyBorder="1" applyAlignment="1">
      <alignment wrapText="1"/>
    </xf>
    <xf numFmtId="165" fontId="32" fillId="0" borderId="36" xfId="0" applyNumberFormat="1" applyFont="1" applyBorder="1" applyAlignment="1">
      <alignment wrapText="1"/>
    </xf>
    <xf numFmtId="165" fontId="32" fillId="0" borderId="0" xfId="0" applyNumberFormat="1" applyFont="1"/>
    <xf numFmtId="0" fontId="32" fillId="0" borderId="0" xfId="0" applyFont="1"/>
    <xf numFmtId="0" fontId="29" fillId="0" borderId="0" xfId="0" applyFont="1"/>
    <xf numFmtId="0" fontId="34" fillId="0" borderId="0" xfId="0" applyFont="1"/>
    <xf numFmtId="0" fontId="29" fillId="0" borderId="0" xfId="0" applyFont="1" applyAlignment="1">
      <alignment horizontal="right" vertical="center"/>
    </xf>
    <xf numFmtId="165" fontId="29" fillId="0" borderId="81" xfId="0" applyNumberFormat="1" applyFont="1" applyBorder="1" applyAlignment="1">
      <alignment horizontal="right" vertical="center"/>
    </xf>
    <xf numFmtId="49" fontId="29" fillId="0" borderId="82" xfId="0" applyNumberFormat="1" applyFont="1" applyBorder="1" applyAlignment="1">
      <alignment horizontal="right" vertical="center"/>
    </xf>
    <xf numFmtId="0" fontId="29" fillId="0" borderId="82" xfId="0" applyFont="1" applyBorder="1" applyAlignment="1">
      <alignment horizontal="right" vertical="center"/>
    </xf>
    <xf numFmtId="0" fontId="32" fillId="0" borderId="0" xfId="0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29" fillId="0" borderId="0" xfId="0" applyFont="1" applyAlignment="1">
      <alignment horizontal="left" vertical="center"/>
    </xf>
    <xf numFmtId="0" fontId="29" fillId="0" borderId="90" xfId="0" applyFont="1" applyBorder="1" applyAlignment="1">
      <alignment wrapText="1"/>
    </xf>
    <xf numFmtId="0" fontId="29" fillId="0" borderId="82" xfId="0" applyFont="1" applyBorder="1" applyAlignment="1">
      <alignment vertical="center"/>
    </xf>
    <xf numFmtId="49" fontId="29" fillId="0" borderId="82" xfId="0" applyNumberFormat="1" applyFont="1" applyBorder="1" applyAlignment="1">
      <alignment vertical="center"/>
    </xf>
    <xf numFmtId="165" fontId="29" fillId="0" borderId="81" xfId="0" applyNumberFormat="1" applyFont="1" applyBorder="1" applyAlignment="1">
      <alignment horizontal="center" vertical="center"/>
    </xf>
    <xf numFmtId="0" fontId="29" fillId="0" borderId="90" xfId="0" applyFont="1" applyBorder="1" applyAlignment="1">
      <alignment horizontal="left" vertical="center" wrapText="1"/>
    </xf>
    <xf numFmtId="0" fontId="29" fillId="0" borderId="90" xfId="0" applyFont="1" applyBorder="1" applyAlignment="1">
      <alignment horizontal="right" wrapText="1"/>
    </xf>
    <xf numFmtId="168" fontId="30" fillId="0" borderId="82" xfId="0" applyNumberFormat="1" applyFont="1" applyBorder="1" applyAlignment="1">
      <alignment horizontal="center" vertical="center"/>
    </xf>
    <xf numFmtId="168" fontId="30" fillId="0" borderId="90" xfId="0" applyNumberFormat="1" applyFont="1" applyBorder="1" applyAlignment="1">
      <alignment horizontal="center" vertical="center"/>
    </xf>
    <xf numFmtId="0" fontId="32" fillId="0" borderId="0" xfId="0" applyFont="1" applyFill="1"/>
    <xf numFmtId="165" fontId="32" fillId="0" borderId="36" xfId="0" applyNumberFormat="1" applyFont="1" applyFill="1" applyBorder="1" applyAlignment="1">
      <alignment wrapText="1"/>
    </xf>
    <xf numFmtId="165" fontId="32" fillId="0" borderId="75" xfId="0" applyNumberFormat="1" applyFont="1" applyFill="1" applyBorder="1" applyAlignment="1">
      <alignment wrapText="1"/>
    </xf>
    <xf numFmtId="0" fontId="32" fillId="0" borderId="28" xfId="0" applyFont="1" applyFill="1" applyBorder="1" applyAlignment="1">
      <alignment horizontal="center" vertical="center" wrapText="1"/>
    </xf>
    <xf numFmtId="0" fontId="50" fillId="0" borderId="28" xfId="0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horizontal="center" vertical="top"/>
    </xf>
    <xf numFmtId="0" fontId="30" fillId="0" borderId="28" xfId="0" applyFont="1" applyFill="1" applyBorder="1" applyAlignment="1">
      <alignment horizontal="center" vertical="center"/>
    </xf>
    <xf numFmtId="0" fontId="41" fillId="0" borderId="0" xfId="1" applyFont="1"/>
    <xf numFmtId="0" fontId="0" fillId="0" borderId="0" xfId="0"/>
    <xf numFmtId="49" fontId="30" fillId="0" borderId="36" xfId="1" applyNumberFormat="1" applyFont="1" applyBorder="1" applyAlignment="1">
      <alignment horizontal="left" wrapText="1"/>
    </xf>
    <xf numFmtId="168" fontId="32" fillId="0" borderId="81" xfId="0" applyNumberFormat="1" applyFont="1" applyBorder="1" applyAlignment="1">
      <alignment horizontal="center" vertical="center"/>
    </xf>
    <xf numFmtId="168" fontId="30" fillId="0" borderId="86" xfId="0" applyNumberFormat="1" applyFont="1" applyBorder="1" applyAlignment="1">
      <alignment horizontal="center" vertical="center"/>
    </xf>
    <xf numFmtId="168" fontId="32" fillId="0" borderId="85" xfId="0" applyNumberFormat="1" applyFont="1" applyFill="1" applyBorder="1" applyAlignment="1">
      <alignment horizontal="center" vertical="center"/>
    </xf>
    <xf numFmtId="168" fontId="32" fillId="0" borderId="85" xfId="0" applyNumberFormat="1" applyFont="1" applyBorder="1" applyAlignment="1">
      <alignment horizontal="center" vertical="center"/>
    </xf>
    <xf numFmtId="168" fontId="32" fillId="0" borderId="82" xfId="0" applyNumberFormat="1" applyFont="1" applyBorder="1" applyAlignment="1">
      <alignment horizontal="center" vertical="center"/>
    </xf>
    <xf numFmtId="168" fontId="32" fillId="3" borderId="82" xfId="0" applyNumberFormat="1" applyFont="1" applyFill="1" applyBorder="1" applyAlignment="1">
      <alignment horizontal="center" vertical="center"/>
    </xf>
    <xf numFmtId="168" fontId="30" fillId="0" borderId="85" xfId="0" applyNumberFormat="1" applyFont="1" applyFill="1" applyBorder="1" applyAlignment="1">
      <alignment horizontal="center" vertical="center"/>
    </xf>
    <xf numFmtId="168" fontId="30" fillId="0" borderId="85" xfId="0" applyNumberFormat="1" applyFont="1" applyBorder="1" applyAlignment="1">
      <alignment horizontal="center" vertical="center"/>
    </xf>
    <xf numFmtId="168" fontId="30" fillId="3" borderId="82" xfId="0" applyNumberFormat="1" applyFont="1" applyFill="1" applyBorder="1" applyAlignment="1">
      <alignment horizontal="center" vertical="center"/>
    </xf>
    <xf numFmtId="168" fontId="29" fillId="0" borderId="84" xfId="0" applyNumberFormat="1" applyFont="1" applyBorder="1" applyAlignment="1">
      <alignment horizontal="center" vertical="center"/>
    </xf>
    <xf numFmtId="168" fontId="29" fillId="0" borderId="83" xfId="0" applyNumberFormat="1" applyFont="1" applyBorder="1" applyAlignment="1">
      <alignment horizontal="center" vertical="center"/>
    </xf>
    <xf numFmtId="168" fontId="29" fillId="0" borderId="85" xfId="0" applyNumberFormat="1" applyFont="1" applyFill="1" applyBorder="1" applyAlignment="1">
      <alignment horizontal="center" vertical="center"/>
    </xf>
    <xf numFmtId="168" fontId="29" fillId="0" borderId="85" xfId="0" applyNumberFormat="1" applyFont="1" applyBorder="1" applyAlignment="1">
      <alignment horizontal="center" vertical="center"/>
    </xf>
    <xf numFmtId="168" fontId="29" fillId="0" borderId="82" xfId="0" applyNumberFormat="1" applyFont="1" applyBorder="1" applyAlignment="1">
      <alignment horizontal="center" vertical="center"/>
    </xf>
    <xf numFmtId="168" fontId="29" fillId="3" borderId="82" xfId="0" applyNumberFormat="1" applyFont="1" applyFill="1" applyBorder="1" applyAlignment="1">
      <alignment horizontal="center" vertical="center"/>
    </xf>
    <xf numFmtId="168" fontId="29" fillId="0" borderId="28" xfId="0" applyNumberFormat="1" applyFont="1" applyFill="1" applyBorder="1" applyAlignment="1">
      <alignment horizontal="center" vertical="center"/>
    </xf>
    <xf numFmtId="168" fontId="29" fillId="0" borderId="28" xfId="0" applyNumberFormat="1" applyFont="1" applyBorder="1" applyAlignment="1">
      <alignment horizontal="center" vertical="center"/>
    </xf>
    <xf numFmtId="168" fontId="53" fillId="0" borderId="85" xfId="0" applyNumberFormat="1" applyFont="1" applyFill="1" applyBorder="1" applyAlignment="1">
      <alignment horizontal="center" vertical="center"/>
    </xf>
    <xf numFmtId="168" fontId="53" fillId="0" borderId="85" xfId="0" applyNumberFormat="1" applyFont="1" applyBorder="1" applyAlignment="1">
      <alignment horizontal="center" vertical="center"/>
    </xf>
    <xf numFmtId="168" fontId="53" fillId="0" borderId="82" xfId="0" applyNumberFormat="1" applyFont="1" applyBorder="1" applyAlignment="1">
      <alignment horizontal="center" vertical="center"/>
    </xf>
    <xf numFmtId="168" fontId="30" fillId="0" borderId="28" xfId="0" applyNumberFormat="1" applyFont="1" applyFill="1" applyBorder="1" applyAlignment="1">
      <alignment horizontal="center" vertical="center"/>
    </xf>
    <xf numFmtId="168" fontId="30" fillId="0" borderId="28" xfId="0" applyNumberFormat="1" applyFont="1" applyBorder="1" applyAlignment="1">
      <alignment horizontal="center" vertical="center"/>
    </xf>
    <xf numFmtId="168" fontId="30" fillId="3" borderId="90" xfId="0" applyNumberFormat="1" applyFont="1" applyFill="1" applyBorder="1" applyAlignment="1">
      <alignment horizontal="center" vertical="center"/>
    </xf>
    <xf numFmtId="168" fontId="32" fillId="0" borderId="28" xfId="0" applyNumberFormat="1" applyFont="1" applyFill="1" applyBorder="1" applyAlignment="1">
      <alignment horizontal="center" vertical="center"/>
    </xf>
    <xf numFmtId="168" fontId="29" fillId="0" borderId="91" xfId="0" applyNumberFormat="1" applyFont="1" applyBorder="1" applyAlignment="1">
      <alignment horizontal="center" vertical="center"/>
    </xf>
    <xf numFmtId="168" fontId="29" fillId="0" borderId="29" xfId="0" applyNumberFormat="1" applyFont="1" applyBorder="1" applyAlignment="1">
      <alignment horizontal="center" vertical="center"/>
    </xf>
    <xf numFmtId="168" fontId="32" fillId="0" borderId="28" xfId="0" applyNumberFormat="1" applyFont="1" applyBorder="1" applyAlignment="1">
      <alignment horizontal="center" vertical="center"/>
    </xf>
    <xf numFmtId="168" fontId="32" fillId="3" borderId="90" xfId="0" applyNumberFormat="1" applyFont="1" applyFill="1" applyBorder="1" applyAlignment="1">
      <alignment horizontal="center" vertical="center"/>
    </xf>
    <xf numFmtId="168" fontId="30" fillId="0" borderId="81" xfId="0" applyNumberFormat="1" applyFont="1" applyBorder="1" applyAlignment="1">
      <alignment horizontal="center" vertical="center"/>
    </xf>
    <xf numFmtId="168" fontId="30" fillId="3" borderId="81" xfId="0" applyNumberFormat="1" applyFont="1" applyFill="1" applyBorder="1" applyAlignment="1">
      <alignment horizontal="center" vertical="center"/>
    </xf>
    <xf numFmtId="168" fontId="34" fillId="0" borderId="82" xfId="0" applyNumberFormat="1" applyFont="1" applyBorder="1" applyAlignment="1">
      <alignment horizontal="center" vertical="center"/>
    </xf>
    <xf numFmtId="168" fontId="30" fillId="0" borderId="84" xfId="0" applyNumberFormat="1" applyFont="1" applyBorder="1" applyAlignment="1">
      <alignment horizontal="center" vertical="center"/>
    </xf>
    <xf numFmtId="168" fontId="30" fillId="0" borderId="83" xfId="0" applyNumberFormat="1" applyFont="1" applyBorder="1" applyAlignment="1">
      <alignment horizontal="center" vertical="center"/>
    </xf>
    <xf numFmtId="168" fontId="48" fillId="0" borderId="82" xfId="0" applyNumberFormat="1" applyFont="1" applyBorder="1" applyAlignment="1">
      <alignment horizontal="center" vertical="center"/>
    </xf>
    <xf numFmtId="168" fontId="32" fillId="0" borderId="90" xfId="0" applyNumberFormat="1" applyFont="1" applyBorder="1" applyAlignment="1">
      <alignment horizontal="center" vertical="center"/>
    </xf>
    <xf numFmtId="168" fontId="32" fillId="0" borderId="36" xfId="0" applyNumberFormat="1" applyFont="1" applyBorder="1" applyAlignment="1">
      <alignment horizontal="center" vertical="center"/>
    </xf>
    <xf numFmtId="168" fontId="34" fillId="0" borderId="36" xfId="0" applyNumberFormat="1" applyFont="1" applyBorder="1" applyAlignment="1">
      <alignment horizontal="center" vertical="center"/>
    </xf>
    <xf numFmtId="168" fontId="32" fillId="3" borderId="36" xfId="0" applyNumberFormat="1" applyFont="1" applyFill="1" applyBorder="1" applyAlignment="1">
      <alignment horizontal="center" vertical="center"/>
    </xf>
    <xf numFmtId="168" fontId="29" fillId="0" borderId="90" xfId="0" applyNumberFormat="1" applyFont="1" applyBorder="1" applyAlignment="1">
      <alignment horizontal="center" vertical="center"/>
    </xf>
    <xf numFmtId="168" fontId="29" fillId="0" borderId="81" xfId="0" applyNumberFormat="1" applyFont="1" applyBorder="1" applyAlignment="1">
      <alignment horizontal="center" vertical="center"/>
    </xf>
    <xf numFmtId="168" fontId="34" fillId="0" borderId="91" xfId="0" applyNumberFormat="1" applyFont="1" applyBorder="1" applyAlignment="1">
      <alignment horizontal="center" vertical="center"/>
    </xf>
    <xf numFmtId="168" fontId="34" fillId="0" borderId="29" xfId="0" applyNumberFormat="1" applyFont="1" applyBorder="1" applyAlignment="1">
      <alignment horizontal="center" vertical="center"/>
    </xf>
    <xf numFmtId="168" fontId="32" fillId="3" borderId="81" xfId="0" applyNumberFormat="1" applyFont="1" applyFill="1" applyBorder="1" applyAlignment="1">
      <alignment horizontal="center" vertical="center"/>
    </xf>
    <xf numFmtId="168" fontId="33" fillId="0" borderId="81" xfId="0" applyNumberFormat="1" applyFont="1" applyBorder="1" applyAlignment="1">
      <alignment horizontal="center" vertical="center"/>
    </xf>
    <xf numFmtId="168" fontId="34" fillId="0" borderId="81" xfId="0" applyNumberFormat="1" applyFont="1" applyBorder="1" applyAlignment="1">
      <alignment horizontal="center" vertical="center"/>
    </xf>
    <xf numFmtId="168" fontId="31" fillId="0" borderId="82" xfId="0" applyNumberFormat="1" applyFont="1" applyBorder="1" applyAlignment="1">
      <alignment horizontal="center" vertical="center"/>
    </xf>
    <xf numFmtId="168" fontId="32" fillId="0" borderId="86" xfId="0" applyNumberFormat="1" applyFont="1" applyBorder="1" applyAlignment="1">
      <alignment horizontal="center" vertical="center"/>
    </xf>
    <xf numFmtId="168" fontId="30" fillId="0" borderId="89" xfId="0" applyNumberFormat="1" applyFont="1" applyBorder="1" applyAlignment="1">
      <alignment horizontal="center" vertical="center"/>
    </xf>
    <xf numFmtId="168" fontId="29" fillId="0" borderId="88" xfId="0" applyNumberFormat="1" applyFont="1" applyBorder="1" applyAlignment="1">
      <alignment horizontal="center" vertical="center"/>
    </xf>
    <xf numFmtId="168" fontId="29" fillId="0" borderId="87" xfId="0" applyNumberFormat="1" applyFont="1" applyBorder="1" applyAlignment="1">
      <alignment horizontal="center" vertical="center"/>
    </xf>
    <xf numFmtId="168" fontId="30" fillId="3" borderId="86" xfId="0" applyNumberFormat="1" applyFont="1" applyFill="1" applyBorder="1" applyAlignment="1">
      <alignment horizontal="center" vertical="center"/>
    </xf>
    <xf numFmtId="168" fontId="31" fillId="0" borderId="86" xfId="0" applyNumberFormat="1" applyFont="1" applyBorder="1" applyAlignment="1">
      <alignment horizontal="center" vertical="center"/>
    </xf>
    <xf numFmtId="168" fontId="29" fillId="0" borderId="86" xfId="0" applyNumberFormat="1" applyFont="1" applyBorder="1" applyAlignment="1">
      <alignment horizontal="center" vertical="center"/>
    </xf>
    <xf numFmtId="168" fontId="32" fillId="0" borderId="77" xfId="0" applyNumberFormat="1" applyFont="1" applyBorder="1" applyAlignment="1">
      <alignment horizontal="center" vertical="center"/>
    </xf>
    <xf numFmtId="168" fontId="30" fillId="0" borderId="77" xfId="0" applyNumberFormat="1" applyFont="1" applyBorder="1" applyAlignment="1">
      <alignment horizontal="center" vertical="center"/>
    </xf>
    <xf numFmtId="168" fontId="30" fillId="0" borderId="80" xfId="0" applyNumberFormat="1" applyFont="1" applyBorder="1" applyAlignment="1">
      <alignment horizontal="center" vertical="center"/>
    </xf>
    <xf numFmtId="168" fontId="29" fillId="0" borderId="79" xfId="0" applyNumberFormat="1" applyFont="1" applyBorder="1" applyAlignment="1">
      <alignment horizontal="center" vertical="center"/>
    </xf>
    <xf numFmtId="168" fontId="29" fillId="0" borderId="78" xfId="0" applyNumberFormat="1" applyFont="1" applyBorder="1" applyAlignment="1">
      <alignment horizontal="center" vertical="center"/>
    </xf>
    <xf numFmtId="168" fontId="30" fillId="3" borderId="77" xfId="0" applyNumberFormat="1" applyFont="1" applyFill="1" applyBorder="1" applyAlignment="1">
      <alignment horizontal="center" vertical="center"/>
    </xf>
    <xf numFmtId="168" fontId="31" fillId="0" borderId="77" xfId="0" applyNumberFormat="1" applyFont="1" applyBorder="1" applyAlignment="1">
      <alignment horizontal="center" vertical="center"/>
    </xf>
    <xf numFmtId="168" fontId="29" fillId="0" borderId="77" xfId="0" applyNumberFormat="1" applyFont="1" applyBorder="1" applyAlignment="1">
      <alignment horizontal="center" vertical="center"/>
    </xf>
    <xf numFmtId="0" fontId="41" fillId="0" borderId="0" xfId="1" applyFont="1"/>
    <xf numFmtId="0" fontId="0" fillId="0" borderId="0" xfId="0"/>
    <xf numFmtId="49" fontId="30" fillId="0" borderId="36" xfId="1" applyNumberFormat="1" applyFont="1" applyBorder="1" applyAlignment="1">
      <alignment horizontal="left" wrapText="1"/>
    </xf>
    <xf numFmtId="0" fontId="32" fillId="0" borderId="0" xfId="1" applyFont="1" applyAlignment="1">
      <alignment horizontal="center" wrapText="1"/>
    </xf>
    <xf numFmtId="49" fontId="30" fillId="0" borderId="76" xfId="1" applyNumberFormat="1" applyFont="1" applyBorder="1" applyAlignment="1">
      <alignment horizontal="left" vertical="center" wrapText="1"/>
    </xf>
    <xf numFmtId="0" fontId="41" fillId="0" borderId="0" xfId="1" applyFont="1" applyAlignment="1">
      <alignment horizontal="left"/>
    </xf>
    <xf numFmtId="0" fontId="0" fillId="0" borderId="0" xfId="0" applyAlignment="1">
      <alignment horizontal="left"/>
    </xf>
    <xf numFmtId="0" fontId="45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2" fontId="45" fillId="0" borderId="0" xfId="1" applyNumberFormat="1" applyFont="1"/>
    <xf numFmtId="2" fontId="17" fillId="0" borderId="0" xfId="0" applyNumberFormat="1" applyFont="1"/>
    <xf numFmtId="0" fontId="32" fillId="0" borderId="93" xfId="0" applyFont="1" applyBorder="1" applyAlignment="1">
      <alignment horizontal="center" vertical="center" wrapText="1"/>
    </xf>
    <xf numFmtId="0" fontId="32" fillId="0" borderId="92" xfId="0" applyFont="1" applyBorder="1" applyAlignment="1">
      <alignment horizontal="center" vertical="center" wrapText="1"/>
    </xf>
    <xf numFmtId="0" fontId="38" fillId="0" borderId="93" xfId="0" applyFont="1" applyBorder="1" applyAlignment="1">
      <alignment horizontal="center" vertical="center" wrapText="1"/>
    </xf>
    <xf numFmtId="0" fontId="38" fillId="0" borderId="92" xfId="0" applyFont="1" applyBorder="1" applyAlignment="1">
      <alignment horizontal="center" vertical="center" wrapText="1"/>
    </xf>
    <xf numFmtId="0" fontId="30" fillId="0" borderId="76" xfId="0" applyFont="1" applyBorder="1" applyAlignment="1">
      <alignment horizontal="center"/>
    </xf>
    <xf numFmtId="0" fontId="30" fillId="0" borderId="75" xfId="0" applyFont="1" applyBorder="1" applyAlignment="1">
      <alignment horizontal="center" vertical="top"/>
    </xf>
    <xf numFmtId="0" fontId="32" fillId="0" borderId="90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2" fillId="0" borderId="0" xfId="0" applyFont="1" applyAlignment="1">
      <alignment horizontal="justify" wrapText="1"/>
    </xf>
    <xf numFmtId="0" fontId="32" fillId="3" borderId="93" xfId="0" applyFont="1" applyFill="1" applyBorder="1" applyAlignment="1">
      <alignment horizontal="center" vertical="center" wrapText="1"/>
    </xf>
    <xf numFmtId="0" fontId="32" fillId="3" borderId="92" xfId="0" applyFont="1" applyFill="1" applyBorder="1" applyAlignment="1">
      <alignment horizontal="center" vertical="center" wrapText="1"/>
    </xf>
    <xf numFmtId="0" fontId="34" fillId="0" borderId="93" xfId="0" applyFont="1" applyBorder="1" applyAlignment="1">
      <alignment horizontal="center" vertical="center" wrapText="1"/>
    </xf>
    <xf numFmtId="0" fontId="34" fillId="0" borderId="92" xfId="0" applyFont="1" applyBorder="1" applyAlignment="1">
      <alignment horizontal="center" vertical="center" wrapText="1"/>
    </xf>
    <xf numFmtId="165" fontId="32" fillId="0" borderId="81" xfId="0" applyNumberFormat="1" applyFont="1" applyBorder="1" applyAlignment="1">
      <alignment horizontal="center" vertical="center" wrapText="1"/>
    </xf>
    <xf numFmtId="165" fontId="32" fillId="0" borderId="93" xfId="0" applyNumberFormat="1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165" fontId="49" fillId="0" borderId="93" xfId="0" applyNumberFormat="1" applyFont="1" applyBorder="1" applyAlignment="1">
      <alignment horizontal="center" vertical="center" wrapText="1"/>
    </xf>
    <xf numFmtId="165" fontId="49" fillId="0" borderId="94" xfId="0" applyNumberFormat="1" applyFont="1" applyBorder="1" applyAlignment="1">
      <alignment horizontal="center" vertical="center"/>
    </xf>
    <xf numFmtId="165" fontId="49" fillId="0" borderId="92" xfId="0" applyNumberFormat="1" applyFont="1" applyBorder="1" applyAlignment="1">
      <alignment horizontal="center" vertical="center"/>
    </xf>
    <xf numFmtId="165" fontId="32" fillId="0" borderId="36" xfId="0" applyNumberFormat="1" applyFont="1" applyBorder="1" applyAlignment="1">
      <alignment wrapText="1"/>
    </xf>
    <xf numFmtId="165" fontId="17" fillId="0" borderId="36" xfId="0" applyNumberFormat="1" applyFont="1" applyBorder="1" applyAlignment="1">
      <alignment wrapText="1"/>
    </xf>
    <xf numFmtId="0" fontId="32" fillId="0" borderId="77" xfId="0" applyFont="1" applyBorder="1" applyAlignment="1">
      <alignment horizontal="center" vertical="center" wrapText="1"/>
    </xf>
    <xf numFmtId="0" fontId="36" fillId="0" borderId="93" xfId="0" applyFont="1" applyBorder="1" applyAlignment="1">
      <alignment horizontal="center" vertical="center" wrapText="1"/>
    </xf>
    <xf numFmtId="0" fontId="36" fillId="0" borderId="92" xfId="0" applyFont="1" applyBorder="1" applyAlignment="1">
      <alignment horizontal="center" vertical="center" wrapText="1"/>
    </xf>
    <xf numFmtId="167" fontId="34" fillId="0" borderId="36" xfId="0" applyNumberFormat="1" applyFont="1" applyBorder="1" applyAlignment="1">
      <alignment horizontal="left" wrapText="1"/>
    </xf>
    <xf numFmtId="0" fontId="52" fillId="0" borderId="36" xfId="0" applyFont="1" applyBorder="1" applyAlignment="1">
      <alignment horizontal="left"/>
    </xf>
    <xf numFmtId="165" fontId="30" fillId="0" borderId="76" xfId="0" applyNumberFormat="1" applyFont="1" applyBorder="1" applyAlignment="1">
      <alignment horizontal="center"/>
    </xf>
    <xf numFmtId="165" fontId="30" fillId="0" borderId="0" xfId="0" applyNumberFormat="1" applyFont="1" applyAlignment="1">
      <alignment horizontal="center" vertical="top"/>
    </xf>
    <xf numFmtId="0" fontId="32" fillId="0" borderId="76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 wrapText="1"/>
    </xf>
    <xf numFmtId="165" fontId="32" fillId="3" borderId="81" xfId="0" applyNumberFormat="1" applyFont="1" applyFill="1" applyBorder="1" applyAlignment="1">
      <alignment horizontal="center" vertical="center" wrapText="1"/>
    </xf>
    <xf numFmtId="0" fontId="32" fillId="0" borderId="8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wrapText="1"/>
    </xf>
    <xf numFmtId="0" fontId="1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left" wrapText="1"/>
    </xf>
    <xf numFmtId="0" fontId="0" fillId="0" borderId="36" xfId="0" applyBorder="1" applyAlignment="1"/>
    <xf numFmtId="0" fontId="0" fillId="0" borderId="37" xfId="0" applyBorder="1" applyAlignment="1"/>
    <xf numFmtId="0" fontId="15" fillId="0" borderId="51" xfId="0" applyNumberFormat="1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4" fontId="15" fillId="0" borderId="5" xfId="0" applyNumberFormat="1" applyFont="1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6" xfId="0" applyFill="1" applyBorder="1" applyAlignment="1">
      <alignment horizontal="right" vertical="center" wrapText="1"/>
    </xf>
    <xf numFmtId="0" fontId="10" fillId="0" borderId="51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horizontal="left" vertical="center" wrapText="1"/>
    </xf>
    <xf numFmtId="0" fontId="0" fillId="0" borderId="3" xfId="0" applyBorder="1" applyAlignment="1"/>
    <xf numFmtId="0" fontId="0" fillId="0" borderId="59" xfId="0" applyBorder="1" applyAlignment="1"/>
    <xf numFmtId="0" fontId="25" fillId="0" borderId="2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/>
    <xf numFmtId="0" fontId="4" fillId="0" borderId="59" xfId="0" applyFont="1" applyBorder="1" applyAlignment="1"/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52" xfId="0" applyNumberFormat="1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12" fillId="0" borderId="53" xfId="0" applyNumberFormat="1" applyFont="1" applyFill="1" applyBorder="1" applyAlignment="1">
      <alignment horizontal="left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5" fillId="0" borderId="55" xfId="0" applyNumberFormat="1" applyFont="1" applyFill="1" applyBorder="1" applyAlignment="1">
      <alignment horizontal="left" vertical="center" wrapText="1"/>
    </xf>
    <xf numFmtId="0" fontId="0" fillId="0" borderId="55" xfId="0" applyBorder="1" applyAlignment="1">
      <alignment horizontal="left" vertical="center"/>
    </xf>
    <xf numFmtId="0" fontId="14" fillId="0" borderId="55" xfId="0" applyNumberFormat="1" applyFont="1" applyFill="1" applyBorder="1" applyAlignment="1">
      <alignment horizontal="left" vertical="center" wrapText="1"/>
    </xf>
    <xf numFmtId="1" fontId="12" fillId="0" borderId="38" xfId="0" applyNumberFormat="1" applyFont="1" applyFill="1" applyBorder="1" applyAlignment="1">
      <alignment horizontal="left" vertical="center" wrapText="1"/>
    </xf>
    <xf numFmtId="4" fontId="3" fillId="0" borderId="39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1" fontId="12" fillId="0" borderId="49" xfId="0" applyNumberFormat="1" applyFont="1" applyFill="1" applyBorder="1" applyAlignment="1">
      <alignment horizontal="left" vertical="center" wrapText="1"/>
    </xf>
    <xf numFmtId="0" fontId="0" fillId="0" borderId="57" xfId="0" applyBorder="1" applyAlignment="1"/>
    <xf numFmtId="0" fontId="0" fillId="0" borderId="58" xfId="0" applyBorder="1" applyAlignment="1"/>
    <xf numFmtId="1" fontId="12" fillId="0" borderId="2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59" xfId="0" applyBorder="1" applyAlignment="1">
      <alignment vertical="center"/>
    </xf>
    <xf numFmtId="0" fontId="22" fillId="0" borderId="2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0" fillId="0" borderId="59" xfId="0" applyFill="1" applyBorder="1" applyAlignment="1"/>
    <xf numFmtId="0" fontId="0" fillId="0" borderId="2" xfId="0" applyFill="1" applyBorder="1" applyAlignment="1">
      <alignment horizontal="left" vertical="center" wrapText="1"/>
    </xf>
    <xf numFmtId="0" fontId="15" fillId="0" borderId="60" xfId="0" applyNumberFormat="1" applyFont="1" applyFill="1" applyBorder="1" applyAlignment="1">
      <alignment horizontal="left" vertical="center" wrapText="1"/>
    </xf>
    <xf numFmtId="0" fontId="0" fillId="0" borderId="61" xfId="0" applyBorder="1" applyAlignment="1"/>
    <xf numFmtId="0" fontId="0" fillId="0" borderId="62" xfId="0" applyBorder="1" applyAlignment="1"/>
    <xf numFmtId="0" fontId="1" fillId="0" borderId="6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17" fillId="0" borderId="65" xfId="0" applyFont="1" applyBorder="1" applyAlignment="1">
      <alignment wrapText="1"/>
    </xf>
    <xf numFmtId="0" fontId="0" fillId="0" borderId="66" xfId="0" applyBorder="1" applyAlignment="1">
      <alignment wrapText="1"/>
    </xf>
    <xf numFmtId="0" fontId="0" fillId="0" borderId="67" xfId="0" applyBorder="1" applyAlignment="1">
      <alignment wrapText="1"/>
    </xf>
    <xf numFmtId="0" fontId="16" fillId="0" borderId="70" xfId="0" applyFont="1" applyBorder="1" applyAlignment="1">
      <alignment horizontal="left" vertical="center" wrapText="1"/>
    </xf>
    <xf numFmtId="0" fontId="0" fillId="0" borderId="70" xfId="0" applyBorder="1" applyAlignment="1">
      <alignment vertical="center"/>
    </xf>
    <xf numFmtId="0" fontId="16" fillId="0" borderId="71" xfId="0" applyFont="1" applyBorder="1" applyAlignment="1">
      <alignment horizontal="left" vertical="center" wrapText="1"/>
    </xf>
    <xf numFmtId="0" fontId="0" fillId="0" borderId="71" xfId="0" applyBorder="1" applyAlignment="1">
      <alignment vertical="center"/>
    </xf>
  </cellXfs>
  <cellStyles count="2">
    <cellStyle name="Обычный" xfId="0" builtinId="0"/>
    <cellStyle name="Обычный 2" xfId="1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65"/>
  <sheetViews>
    <sheetView zoomScale="69" zoomScaleNormal="69" workbookViewId="0">
      <selection activeCell="M39" sqref="M39"/>
    </sheetView>
  </sheetViews>
  <sheetFormatPr defaultColWidth="8.85546875" defaultRowHeight="15" outlineLevelCol="1" x14ac:dyDescent="0.25"/>
  <cols>
    <col min="1" max="1" width="2.7109375" style="106" customWidth="1"/>
    <col min="2" max="2" width="57.85546875" style="106" customWidth="1"/>
    <col min="3" max="3" width="9.28515625" style="106" customWidth="1"/>
    <col min="4" max="4" width="8.5703125" style="106" customWidth="1"/>
    <col min="5" max="5" width="15.5703125" style="110" customWidth="1"/>
    <col min="6" max="6" width="15.5703125" style="109" customWidth="1" outlineLevel="1"/>
    <col min="7" max="7" width="17.140625" style="109" customWidth="1" outlineLevel="1"/>
    <col min="8" max="8" width="15.5703125" style="106" customWidth="1"/>
    <col min="9" max="9" width="12.5703125" style="106" customWidth="1"/>
    <col min="10" max="10" width="12.5703125" style="108" customWidth="1" outlineLevel="1"/>
    <col min="11" max="11" width="15.7109375" style="108" customWidth="1" outlineLevel="1"/>
    <col min="12" max="12" width="13.5703125" style="106" customWidth="1"/>
    <col min="13" max="13" width="12.5703125" style="108" customWidth="1" outlineLevel="1"/>
    <col min="14" max="14" width="14.5703125" style="108" customWidth="1" outlineLevel="1"/>
    <col min="15" max="15" width="14.7109375" style="106" customWidth="1"/>
    <col min="16" max="16" width="12.5703125" style="107" customWidth="1" outlineLevel="1"/>
    <col min="17" max="17" width="15.28515625" style="107" customWidth="1" outlineLevel="1"/>
    <col min="18" max="18" width="15.42578125" style="106" customWidth="1"/>
    <col min="19" max="20" width="15.42578125" style="107" customWidth="1" outlineLevel="1"/>
    <col min="21" max="21" width="16.5703125" style="106" customWidth="1"/>
    <col min="22" max="22" width="13.140625" style="106" customWidth="1"/>
    <col min="23" max="24" width="12.5703125" style="108" customWidth="1" outlineLevel="1"/>
    <col min="25" max="25" width="11.7109375" style="106" customWidth="1"/>
    <col min="26" max="27" width="12.5703125" style="107" customWidth="1" outlineLevel="1"/>
    <col min="28" max="28" width="12.7109375" style="106" customWidth="1"/>
    <col min="29" max="30" width="12.5703125" style="107" customWidth="1" outlineLevel="1"/>
    <col min="31" max="31" width="39.5703125" style="106" customWidth="1"/>
    <col min="32" max="32" width="8.85546875" style="106"/>
    <col min="33" max="33" width="45.140625" style="106" customWidth="1"/>
    <col min="34" max="34" width="3.85546875" style="106" customWidth="1"/>
    <col min="35" max="35" width="3.7109375" style="106" customWidth="1"/>
    <col min="36" max="16384" width="8.85546875" style="106"/>
  </cols>
  <sheetData>
    <row r="1" spans="1:241" ht="40.5" customHeight="1" x14ac:dyDescent="0.25">
      <c r="B1" s="332" t="s">
        <v>212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  <c r="BM1" s="175"/>
      <c r="BN1" s="175"/>
      <c r="BO1" s="175"/>
      <c r="BP1" s="175"/>
      <c r="BQ1" s="175"/>
      <c r="BR1" s="175"/>
      <c r="BS1" s="175"/>
      <c r="BT1" s="175"/>
      <c r="BU1" s="175"/>
      <c r="BV1" s="175"/>
      <c r="BW1" s="175"/>
      <c r="BX1" s="175"/>
      <c r="BY1" s="175"/>
      <c r="BZ1" s="175"/>
      <c r="CA1" s="175"/>
      <c r="CB1" s="175"/>
      <c r="CC1" s="175"/>
      <c r="CD1" s="175"/>
      <c r="CE1" s="175"/>
      <c r="CF1" s="175"/>
      <c r="CG1" s="175"/>
      <c r="CH1" s="175"/>
      <c r="CI1" s="175"/>
      <c r="CJ1" s="175"/>
      <c r="CK1" s="175"/>
      <c r="CL1" s="175"/>
      <c r="CM1" s="175"/>
      <c r="CN1" s="175"/>
      <c r="CO1" s="175"/>
      <c r="CP1" s="175"/>
      <c r="CQ1" s="175"/>
      <c r="CR1" s="175"/>
      <c r="CS1" s="175"/>
      <c r="CT1" s="175"/>
      <c r="CU1" s="175"/>
      <c r="CV1" s="175"/>
      <c r="CW1" s="175"/>
      <c r="CX1" s="175"/>
      <c r="CY1" s="175"/>
      <c r="CZ1" s="175"/>
      <c r="DA1" s="175"/>
      <c r="DB1" s="175"/>
      <c r="DC1" s="175"/>
      <c r="DD1" s="175"/>
      <c r="DE1" s="175"/>
      <c r="DF1" s="175"/>
      <c r="DG1" s="175"/>
      <c r="DH1" s="175"/>
      <c r="DI1" s="175"/>
      <c r="DJ1" s="175"/>
      <c r="DK1" s="175"/>
      <c r="DL1" s="175"/>
      <c r="DM1" s="175"/>
      <c r="DN1" s="175"/>
      <c r="DO1" s="175"/>
      <c r="DP1" s="175"/>
      <c r="DQ1" s="175"/>
      <c r="DR1" s="175"/>
      <c r="DS1" s="175"/>
      <c r="DT1" s="175"/>
      <c r="DU1" s="175"/>
      <c r="DV1" s="175"/>
      <c r="DW1" s="175"/>
      <c r="DX1" s="175"/>
      <c r="DY1" s="175"/>
      <c r="DZ1" s="175"/>
      <c r="EA1" s="175"/>
      <c r="EB1" s="175"/>
      <c r="EC1" s="175"/>
      <c r="ED1" s="175"/>
      <c r="EE1" s="175"/>
      <c r="EF1" s="175"/>
      <c r="EG1" s="175"/>
      <c r="EH1" s="175"/>
      <c r="EI1" s="175"/>
      <c r="EJ1" s="175"/>
      <c r="EK1" s="175"/>
      <c r="EL1" s="175"/>
      <c r="EM1" s="175"/>
      <c r="EN1" s="175"/>
      <c r="EO1" s="175"/>
      <c r="EP1" s="175"/>
      <c r="EQ1" s="175"/>
      <c r="ER1" s="175"/>
      <c r="ES1" s="175"/>
      <c r="ET1" s="175"/>
      <c r="EU1" s="175"/>
      <c r="EV1" s="175"/>
      <c r="EW1" s="175"/>
      <c r="EX1" s="175"/>
      <c r="EY1" s="175"/>
      <c r="EZ1" s="175"/>
      <c r="FA1" s="175"/>
      <c r="FB1" s="175"/>
      <c r="FC1" s="175"/>
      <c r="FD1" s="175"/>
      <c r="FE1" s="175"/>
      <c r="FF1" s="175"/>
      <c r="FG1" s="175"/>
      <c r="FH1" s="175"/>
      <c r="FI1" s="175"/>
      <c r="FJ1" s="175"/>
      <c r="FK1" s="175"/>
      <c r="FL1" s="175"/>
      <c r="FM1" s="175"/>
      <c r="FN1" s="175"/>
      <c r="FO1" s="175"/>
      <c r="FP1" s="175"/>
      <c r="FQ1" s="175"/>
      <c r="FR1" s="175"/>
      <c r="FS1" s="175"/>
      <c r="FT1" s="175"/>
      <c r="FU1" s="175"/>
      <c r="FV1" s="175"/>
      <c r="FW1" s="175"/>
      <c r="FX1" s="175"/>
      <c r="FY1" s="175"/>
      <c r="FZ1" s="175"/>
      <c r="GA1" s="175"/>
      <c r="GB1" s="175"/>
      <c r="GC1" s="175"/>
      <c r="GD1" s="175"/>
      <c r="GE1" s="175"/>
      <c r="GF1" s="175"/>
      <c r="GG1" s="175"/>
      <c r="GH1" s="175"/>
      <c r="GI1" s="175"/>
      <c r="GJ1" s="175"/>
      <c r="GK1" s="175"/>
      <c r="GL1" s="175"/>
      <c r="GM1" s="175"/>
      <c r="GN1" s="175"/>
      <c r="GO1" s="175"/>
      <c r="GP1" s="175"/>
      <c r="GQ1" s="175"/>
      <c r="GR1" s="175"/>
      <c r="GS1" s="175"/>
      <c r="GT1" s="175"/>
      <c r="GU1" s="175"/>
      <c r="GV1" s="175"/>
      <c r="GW1" s="175"/>
      <c r="GX1" s="175"/>
      <c r="GY1" s="175"/>
      <c r="GZ1" s="175"/>
      <c r="HA1" s="175"/>
      <c r="HB1" s="175"/>
      <c r="HC1" s="175"/>
      <c r="HD1" s="175"/>
      <c r="HE1" s="175"/>
      <c r="HF1" s="175"/>
      <c r="HG1" s="175"/>
      <c r="HH1" s="175"/>
      <c r="HI1" s="175"/>
      <c r="HJ1" s="175"/>
      <c r="HK1" s="175"/>
      <c r="HL1" s="175"/>
      <c r="HM1" s="175"/>
      <c r="HN1" s="175"/>
      <c r="HO1" s="175"/>
      <c r="HP1" s="175"/>
      <c r="HQ1" s="175"/>
      <c r="HR1" s="175"/>
      <c r="HS1" s="175"/>
      <c r="HT1" s="175"/>
      <c r="HU1" s="175"/>
      <c r="HV1" s="175"/>
      <c r="HW1" s="175"/>
      <c r="HX1" s="175"/>
      <c r="HY1" s="175"/>
      <c r="HZ1" s="175"/>
      <c r="IA1" s="175"/>
      <c r="IB1" s="175"/>
      <c r="IC1" s="175"/>
      <c r="ID1" s="175"/>
      <c r="IE1" s="175"/>
      <c r="IF1" s="175"/>
      <c r="IG1" s="175"/>
    </row>
    <row r="2" spans="1:241" x14ac:dyDescent="0.25">
      <c r="B2" s="175"/>
      <c r="C2" s="175"/>
      <c r="D2" s="175"/>
      <c r="E2" s="175"/>
      <c r="F2" s="175"/>
      <c r="G2" s="175"/>
      <c r="H2" s="175"/>
      <c r="I2" s="175"/>
      <c r="J2" s="177"/>
      <c r="K2" s="177"/>
      <c r="L2" s="175"/>
      <c r="M2" s="177"/>
      <c r="N2" s="177"/>
      <c r="O2" s="175"/>
      <c r="P2" s="176"/>
      <c r="Q2" s="176"/>
      <c r="R2" s="175"/>
      <c r="S2" s="176"/>
      <c r="T2" s="176"/>
      <c r="U2" s="175"/>
      <c r="V2" s="175"/>
      <c r="W2" s="177"/>
      <c r="X2" s="177"/>
      <c r="Y2" s="175"/>
      <c r="Z2" s="176"/>
      <c r="AA2" s="176"/>
      <c r="AB2" s="175"/>
      <c r="AC2" s="176"/>
      <c r="AD2" s="176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5"/>
      <c r="CM2" s="175"/>
      <c r="CN2" s="175"/>
      <c r="CO2" s="175"/>
      <c r="CP2" s="175"/>
      <c r="CQ2" s="175"/>
      <c r="CR2" s="175"/>
      <c r="CS2" s="175"/>
      <c r="CT2" s="175"/>
      <c r="CU2" s="175"/>
      <c r="CV2" s="175"/>
      <c r="CW2" s="175"/>
      <c r="CX2" s="175"/>
      <c r="CY2" s="175"/>
      <c r="CZ2" s="175"/>
      <c r="DA2" s="175"/>
      <c r="DB2" s="175"/>
      <c r="DC2" s="175"/>
      <c r="DD2" s="175"/>
      <c r="DE2" s="175"/>
      <c r="DF2" s="175"/>
      <c r="DG2" s="175"/>
      <c r="DH2" s="175"/>
      <c r="DI2" s="175"/>
      <c r="DJ2" s="175"/>
      <c r="DK2" s="175"/>
      <c r="DL2" s="175"/>
      <c r="DM2" s="175"/>
      <c r="DN2" s="175"/>
      <c r="DO2" s="175"/>
      <c r="DP2" s="175"/>
      <c r="DQ2" s="175"/>
      <c r="DR2" s="175"/>
      <c r="DS2" s="175"/>
      <c r="DT2" s="175"/>
      <c r="DU2" s="175"/>
      <c r="DV2" s="175"/>
      <c r="DW2" s="175"/>
      <c r="DX2" s="175"/>
      <c r="DY2" s="175"/>
      <c r="DZ2" s="175"/>
      <c r="EA2" s="175"/>
      <c r="EB2" s="175"/>
      <c r="EC2" s="175"/>
      <c r="ED2" s="175"/>
      <c r="EE2" s="175"/>
      <c r="EF2" s="175"/>
      <c r="EG2" s="175"/>
      <c r="EH2" s="175"/>
      <c r="EI2" s="175"/>
      <c r="EJ2" s="175"/>
      <c r="EK2" s="175"/>
      <c r="EL2" s="175"/>
      <c r="EM2" s="175"/>
      <c r="EN2" s="175"/>
      <c r="EO2" s="175"/>
      <c r="EP2" s="175"/>
      <c r="EQ2" s="175"/>
      <c r="ER2" s="175"/>
      <c r="ES2" s="175"/>
      <c r="ET2" s="175"/>
      <c r="EU2" s="175"/>
      <c r="EV2" s="175"/>
      <c r="EW2" s="175"/>
      <c r="EX2" s="175"/>
      <c r="EY2" s="175"/>
      <c r="EZ2" s="175"/>
      <c r="FA2" s="175"/>
      <c r="FB2" s="175"/>
      <c r="FC2" s="175"/>
      <c r="FD2" s="175"/>
      <c r="FE2" s="175"/>
      <c r="FF2" s="175"/>
      <c r="FG2" s="175"/>
      <c r="FH2" s="175"/>
      <c r="FI2" s="175"/>
      <c r="FJ2" s="175"/>
      <c r="FK2" s="175"/>
      <c r="FL2" s="175"/>
      <c r="FM2" s="175"/>
      <c r="FN2" s="175"/>
      <c r="FO2" s="175"/>
      <c r="FP2" s="175"/>
      <c r="FQ2" s="175"/>
      <c r="FR2" s="175"/>
      <c r="FS2" s="175"/>
      <c r="FT2" s="175"/>
      <c r="FU2" s="175"/>
      <c r="FV2" s="175"/>
      <c r="FW2" s="175"/>
      <c r="FX2" s="175"/>
      <c r="FY2" s="175"/>
      <c r="FZ2" s="175"/>
      <c r="GA2" s="175"/>
      <c r="GB2" s="175"/>
      <c r="GC2" s="175"/>
      <c r="GD2" s="175"/>
      <c r="GE2" s="175"/>
      <c r="GF2" s="175"/>
      <c r="GG2" s="175"/>
      <c r="GH2" s="175"/>
      <c r="GI2" s="175"/>
      <c r="GJ2" s="175"/>
      <c r="GK2" s="175"/>
      <c r="GL2" s="175"/>
      <c r="GM2" s="175"/>
      <c r="GN2" s="175"/>
      <c r="GO2" s="175"/>
      <c r="GP2" s="175"/>
      <c r="GQ2" s="175"/>
      <c r="GR2" s="175"/>
      <c r="GS2" s="175"/>
      <c r="GT2" s="175"/>
      <c r="GU2" s="175"/>
      <c r="GV2" s="175"/>
      <c r="GW2" s="175"/>
      <c r="GX2" s="175"/>
      <c r="GY2" s="175"/>
      <c r="GZ2" s="175"/>
      <c r="HA2" s="175"/>
      <c r="HB2" s="175"/>
      <c r="HC2" s="175"/>
      <c r="HD2" s="175"/>
      <c r="HE2" s="175"/>
      <c r="HF2" s="175"/>
      <c r="HG2" s="175"/>
      <c r="HH2" s="175"/>
      <c r="HI2" s="175"/>
      <c r="HJ2" s="175"/>
      <c r="HK2" s="175"/>
      <c r="HL2" s="175"/>
      <c r="HM2" s="175"/>
      <c r="HN2" s="175"/>
      <c r="HO2" s="175"/>
      <c r="HP2" s="175"/>
      <c r="HQ2" s="175"/>
      <c r="HR2" s="175"/>
      <c r="HS2" s="175"/>
      <c r="HT2" s="175"/>
      <c r="HU2" s="175"/>
      <c r="HV2" s="175"/>
      <c r="HW2" s="175"/>
      <c r="HX2" s="175"/>
      <c r="HY2" s="175"/>
      <c r="HZ2" s="175"/>
      <c r="IA2" s="175"/>
      <c r="IB2" s="175"/>
      <c r="IC2" s="175"/>
      <c r="ID2" s="175"/>
      <c r="IE2" s="175"/>
      <c r="IF2" s="175"/>
      <c r="IG2" s="175"/>
    </row>
    <row r="3" spans="1:241" x14ac:dyDescent="0.25">
      <c r="B3" s="162"/>
      <c r="C3" s="162"/>
      <c r="D3" s="162"/>
      <c r="E3" s="174"/>
      <c r="F3" s="162"/>
      <c r="G3" s="162"/>
      <c r="H3" s="162"/>
      <c r="I3" s="162"/>
      <c r="J3" s="165"/>
      <c r="K3" s="165"/>
      <c r="L3" s="162"/>
      <c r="M3" s="165"/>
      <c r="N3" s="165"/>
      <c r="O3" s="162"/>
      <c r="P3" s="164"/>
      <c r="Q3" s="164"/>
      <c r="R3" s="162"/>
      <c r="S3" s="164"/>
      <c r="T3" s="164"/>
      <c r="U3" s="162"/>
      <c r="V3" s="162"/>
      <c r="W3" s="165"/>
      <c r="X3" s="165"/>
      <c r="Y3" s="162"/>
      <c r="Z3" s="164"/>
      <c r="AA3" s="164"/>
      <c r="AB3" s="162"/>
      <c r="AC3" s="164"/>
      <c r="AD3" s="164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62"/>
      <c r="HC3" s="162"/>
      <c r="HD3" s="162"/>
      <c r="HE3" s="162"/>
      <c r="HF3" s="162"/>
      <c r="HG3" s="162"/>
      <c r="HH3" s="162"/>
      <c r="HI3" s="162"/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  <c r="HW3" s="162"/>
      <c r="HX3" s="162"/>
      <c r="HY3" s="162"/>
      <c r="HZ3" s="162"/>
      <c r="IA3" s="162"/>
      <c r="IB3" s="162"/>
      <c r="IC3" s="162"/>
      <c r="ID3" s="162"/>
      <c r="IE3" s="162"/>
      <c r="IF3" s="162"/>
      <c r="IG3" s="162"/>
    </row>
    <row r="4" spans="1:241" x14ac:dyDescent="0.25">
      <c r="B4" s="166" t="s">
        <v>211</v>
      </c>
      <c r="C4" s="166" t="s">
        <v>210</v>
      </c>
      <c r="D4" s="162"/>
      <c r="E4" s="174"/>
      <c r="F4" s="162"/>
      <c r="G4" s="162"/>
      <c r="H4" s="162"/>
      <c r="I4" s="162"/>
      <c r="J4" s="165"/>
      <c r="K4" s="165"/>
      <c r="L4" s="162"/>
      <c r="M4" s="165"/>
      <c r="N4" s="165"/>
      <c r="O4" s="162"/>
      <c r="P4" s="164"/>
      <c r="Q4" s="164"/>
      <c r="R4" s="162"/>
      <c r="S4" s="164"/>
      <c r="T4" s="164"/>
      <c r="U4" s="162"/>
      <c r="V4" s="162"/>
      <c r="W4" s="165"/>
      <c r="X4" s="165"/>
      <c r="Y4" s="162"/>
      <c r="Z4" s="164"/>
      <c r="AA4" s="164"/>
      <c r="AB4" s="162"/>
      <c r="AC4" s="164"/>
      <c r="AD4" s="164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6" t="s">
        <v>210</v>
      </c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  <c r="HW4" s="162"/>
      <c r="HX4" s="162"/>
      <c r="HY4" s="162"/>
      <c r="HZ4" s="162"/>
      <c r="IA4" s="162"/>
      <c r="IB4" s="162"/>
      <c r="IC4" s="162"/>
      <c r="ID4" s="162"/>
      <c r="IE4" s="162"/>
      <c r="IF4" s="162"/>
      <c r="IG4" s="162"/>
    </row>
    <row r="5" spans="1:241" x14ac:dyDescent="0.25">
      <c r="B5" s="162"/>
      <c r="C5" s="166" t="s">
        <v>209</v>
      </c>
      <c r="D5" s="162"/>
      <c r="E5" s="174"/>
      <c r="F5" s="162"/>
      <c r="G5" s="162"/>
      <c r="H5" s="162"/>
      <c r="I5" s="162"/>
      <c r="J5" s="165"/>
      <c r="K5" s="165"/>
      <c r="L5" s="162"/>
      <c r="M5" s="165"/>
      <c r="N5" s="165"/>
      <c r="O5" s="162"/>
      <c r="P5" s="164"/>
      <c r="Q5" s="164"/>
      <c r="R5" s="162"/>
      <c r="S5" s="164"/>
      <c r="T5" s="164"/>
      <c r="U5" s="162"/>
      <c r="V5" s="162"/>
      <c r="W5" s="165"/>
      <c r="X5" s="165"/>
      <c r="Y5" s="162"/>
      <c r="Z5" s="164"/>
      <c r="AA5" s="164"/>
      <c r="AB5" s="162"/>
      <c r="AC5" s="164"/>
      <c r="AD5" s="164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6" t="s">
        <v>209</v>
      </c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2"/>
      <c r="GN5" s="162"/>
      <c r="GO5" s="162"/>
      <c r="GP5" s="162"/>
      <c r="GQ5" s="162"/>
      <c r="GR5" s="162"/>
      <c r="GS5" s="162"/>
      <c r="GT5" s="162"/>
      <c r="GU5" s="162"/>
      <c r="GV5" s="162"/>
      <c r="GW5" s="162"/>
      <c r="GX5" s="162"/>
      <c r="GY5" s="162"/>
      <c r="GZ5" s="162"/>
      <c r="HA5" s="162"/>
      <c r="HB5" s="162"/>
      <c r="HC5" s="162"/>
      <c r="HD5" s="162"/>
      <c r="HE5" s="162"/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62"/>
      <c r="HQ5" s="162"/>
      <c r="HR5" s="162"/>
      <c r="HS5" s="162"/>
      <c r="HT5" s="162"/>
      <c r="HU5" s="162"/>
      <c r="HV5" s="162"/>
      <c r="HW5" s="162"/>
      <c r="HX5" s="162"/>
      <c r="HY5" s="162"/>
      <c r="HZ5" s="162"/>
      <c r="IA5" s="162"/>
      <c r="IB5" s="162"/>
      <c r="IC5" s="162"/>
      <c r="ID5" s="162"/>
      <c r="IE5" s="162"/>
      <c r="IF5" s="162"/>
      <c r="IG5" s="162"/>
    </row>
    <row r="6" spans="1:241" x14ac:dyDescent="0.25">
      <c r="B6" s="166" t="s">
        <v>208</v>
      </c>
      <c r="C6" s="166" t="s">
        <v>206</v>
      </c>
      <c r="D6" s="162"/>
      <c r="E6" s="174"/>
      <c r="F6" s="162"/>
      <c r="G6" s="162"/>
      <c r="H6" s="162"/>
      <c r="I6" s="162"/>
      <c r="J6" s="165"/>
      <c r="K6" s="165"/>
      <c r="L6" s="162"/>
      <c r="M6" s="165"/>
      <c r="N6" s="165"/>
      <c r="O6" s="162"/>
      <c r="P6" s="164"/>
      <c r="Q6" s="164"/>
      <c r="R6" s="162"/>
      <c r="S6" s="164"/>
      <c r="T6" s="164"/>
      <c r="U6" s="162"/>
      <c r="V6" s="162"/>
      <c r="W6" s="165"/>
      <c r="X6" s="165"/>
      <c r="Y6" s="162"/>
      <c r="Z6" s="164"/>
      <c r="AA6" s="164"/>
      <c r="AB6" s="162"/>
      <c r="AC6" s="164"/>
      <c r="AD6" s="164"/>
      <c r="AE6" s="162"/>
      <c r="AF6" s="162"/>
      <c r="AG6" s="163" t="s">
        <v>200</v>
      </c>
      <c r="AH6" s="163">
        <v>5018054863</v>
      </c>
      <c r="AI6" s="163" t="s">
        <v>207</v>
      </c>
      <c r="AJ6" s="163"/>
      <c r="AK6" s="163"/>
      <c r="AL6" s="163"/>
      <c r="AM6" s="163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6" t="s">
        <v>206</v>
      </c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  <c r="FY6" s="162"/>
      <c r="FZ6" s="162"/>
      <c r="GA6" s="162"/>
      <c r="GB6" s="162"/>
      <c r="GC6" s="162"/>
      <c r="GD6" s="162"/>
      <c r="GE6" s="162"/>
      <c r="GF6" s="162"/>
      <c r="GG6" s="162"/>
      <c r="GH6" s="162"/>
      <c r="GI6" s="162"/>
      <c r="GJ6" s="162"/>
      <c r="GK6" s="162"/>
      <c r="GL6" s="162"/>
      <c r="GM6" s="162"/>
      <c r="GN6" s="162"/>
      <c r="GO6" s="162"/>
      <c r="GP6" s="162"/>
      <c r="GQ6" s="162"/>
      <c r="GR6" s="162"/>
      <c r="GS6" s="162"/>
      <c r="GT6" s="162"/>
      <c r="GU6" s="162"/>
      <c r="GV6" s="162"/>
      <c r="GW6" s="162"/>
      <c r="GX6" s="162"/>
      <c r="GY6" s="162"/>
      <c r="GZ6" s="162"/>
      <c r="HA6" s="162"/>
      <c r="HB6" s="162"/>
      <c r="HC6" s="162"/>
      <c r="HD6" s="162"/>
      <c r="HE6" s="162"/>
      <c r="HF6" s="162"/>
      <c r="HG6" s="162"/>
      <c r="HH6" s="162"/>
      <c r="HI6" s="162"/>
      <c r="HJ6" s="162"/>
      <c r="HK6" s="162"/>
      <c r="HL6" s="162"/>
      <c r="HM6" s="162"/>
      <c r="HN6" s="162"/>
      <c r="HO6" s="162"/>
      <c r="HP6" s="162"/>
      <c r="HQ6" s="162"/>
      <c r="HR6" s="162"/>
      <c r="HS6" s="162"/>
      <c r="HT6" s="162"/>
      <c r="HU6" s="162"/>
      <c r="HV6" s="162"/>
      <c r="HW6" s="162"/>
      <c r="HX6" s="162"/>
      <c r="HY6" s="162"/>
      <c r="HZ6" s="162"/>
      <c r="IA6" s="162"/>
      <c r="IB6" s="162"/>
      <c r="IC6" s="162"/>
      <c r="ID6" s="162"/>
      <c r="IE6" s="162"/>
      <c r="IF6" s="162"/>
      <c r="IG6" s="162"/>
    </row>
    <row r="7" spans="1:241" x14ac:dyDescent="0.25">
      <c r="B7" s="166" t="s">
        <v>205</v>
      </c>
      <c r="C7" s="166" t="s">
        <v>202</v>
      </c>
      <c r="D7" s="162"/>
      <c r="E7" s="174"/>
      <c r="F7" s="162"/>
      <c r="G7" s="162"/>
      <c r="H7" s="162"/>
      <c r="I7" s="162"/>
      <c r="J7" s="165"/>
      <c r="K7" s="165"/>
      <c r="L7" s="162"/>
      <c r="M7" s="165"/>
      <c r="N7" s="165"/>
      <c r="O7" s="162"/>
      <c r="P7" s="164"/>
      <c r="Q7" s="164"/>
      <c r="R7" s="162"/>
      <c r="S7" s="164"/>
      <c r="T7" s="164"/>
      <c r="U7" s="162"/>
      <c r="V7" s="162"/>
      <c r="W7" s="165"/>
      <c r="X7" s="165"/>
      <c r="Y7" s="162"/>
      <c r="Z7" s="164"/>
      <c r="AA7" s="164"/>
      <c r="AB7" s="162"/>
      <c r="AC7" s="164"/>
      <c r="AD7" s="164"/>
      <c r="AE7" s="162"/>
      <c r="AF7" s="162"/>
      <c r="AG7" s="163" t="s">
        <v>204</v>
      </c>
      <c r="AH7" s="163">
        <v>7709571825</v>
      </c>
      <c r="AI7" s="163" t="s">
        <v>203</v>
      </c>
      <c r="AJ7" s="163"/>
      <c r="AK7" s="163"/>
      <c r="AL7" s="163"/>
      <c r="AM7" s="163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6" t="s">
        <v>202</v>
      </c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  <c r="FV7" s="162"/>
      <c r="FW7" s="162"/>
      <c r="FX7" s="162"/>
      <c r="FY7" s="162"/>
      <c r="FZ7" s="162"/>
      <c r="GA7" s="162"/>
      <c r="GB7" s="162"/>
      <c r="GC7" s="162"/>
      <c r="GD7" s="162"/>
      <c r="GE7" s="162"/>
      <c r="GF7" s="162"/>
      <c r="GG7" s="162"/>
      <c r="GH7" s="162"/>
      <c r="GI7" s="162"/>
      <c r="GJ7" s="162"/>
      <c r="GK7" s="162"/>
      <c r="GL7" s="162"/>
      <c r="GM7" s="162"/>
      <c r="GN7" s="162"/>
      <c r="GO7" s="162"/>
      <c r="GP7" s="162"/>
      <c r="GQ7" s="162"/>
      <c r="GR7" s="162"/>
      <c r="GS7" s="162"/>
      <c r="GT7" s="162"/>
      <c r="GU7" s="162"/>
      <c r="GV7" s="162"/>
      <c r="GW7" s="162"/>
      <c r="GX7" s="162"/>
      <c r="GY7" s="162"/>
      <c r="GZ7" s="162"/>
      <c r="HA7" s="162"/>
      <c r="HB7" s="162"/>
      <c r="HC7" s="162"/>
      <c r="HD7" s="162"/>
      <c r="HE7" s="162"/>
      <c r="HF7" s="162"/>
      <c r="HG7" s="162"/>
      <c r="HH7" s="162"/>
      <c r="HI7" s="162"/>
      <c r="HJ7" s="162"/>
      <c r="HK7" s="162"/>
      <c r="HL7" s="162"/>
      <c r="HM7" s="162"/>
      <c r="HN7" s="162"/>
      <c r="HO7" s="162"/>
      <c r="HP7" s="162"/>
      <c r="HQ7" s="162"/>
      <c r="HR7" s="162"/>
      <c r="HS7" s="162"/>
      <c r="HT7" s="162"/>
      <c r="HU7" s="162"/>
      <c r="HV7" s="162"/>
      <c r="HW7" s="162"/>
      <c r="HX7" s="162"/>
      <c r="HY7" s="162"/>
      <c r="HZ7" s="162"/>
      <c r="IA7" s="162"/>
      <c r="IB7" s="162"/>
      <c r="IC7" s="162"/>
      <c r="ID7" s="162"/>
      <c r="IE7" s="162"/>
      <c r="IF7" s="162"/>
      <c r="IG7" s="162"/>
    </row>
    <row r="8" spans="1:241" x14ac:dyDescent="0.25">
      <c r="B8" s="162"/>
      <c r="C8" s="162"/>
      <c r="D8" s="162"/>
      <c r="E8" s="174"/>
      <c r="F8" s="162"/>
      <c r="G8" s="162"/>
      <c r="H8" s="162"/>
      <c r="I8" s="162"/>
      <c r="J8" s="165"/>
      <c r="K8" s="165"/>
      <c r="L8" s="162"/>
      <c r="M8" s="165"/>
      <c r="N8" s="165"/>
      <c r="O8" s="162"/>
      <c r="P8" s="164"/>
      <c r="Q8" s="164"/>
      <c r="R8" s="162"/>
      <c r="S8" s="164"/>
      <c r="T8" s="164"/>
      <c r="U8" s="162"/>
      <c r="V8" s="162"/>
      <c r="W8" s="165"/>
      <c r="X8" s="165"/>
      <c r="Y8" s="162"/>
      <c r="Z8" s="164"/>
      <c r="AA8" s="164"/>
      <c r="AB8" s="162"/>
      <c r="AC8" s="164"/>
      <c r="AD8" s="164"/>
      <c r="AE8" s="162"/>
      <c r="AF8" s="162"/>
      <c r="AG8" s="163" t="s">
        <v>43</v>
      </c>
      <c r="AH8" s="163"/>
      <c r="AI8" s="163"/>
      <c r="AJ8" s="163"/>
      <c r="AK8" s="163"/>
      <c r="AL8" s="163"/>
      <c r="AM8" s="163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162"/>
      <c r="FE8" s="162"/>
      <c r="FF8" s="162"/>
      <c r="FG8" s="162"/>
      <c r="FH8" s="162"/>
      <c r="FI8" s="162"/>
      <c r="FJ8" s="162"/>
      <c r="FK8" s="162"/>
      <c r="FL8" s="162"/>
      <c r="FM8" s="162"/>
      <c r="FN8" s="162"/>
      <c r="FO8" s="162"/>
      <c r="FP8" s="162"/>
      <c r="FQ8" s="162"/>
      <c r="FR8" s="162"/>
      <c r="FS8" s="162"/>
      <c r="FT8" s="162"/>
      <c r="FU8" s="162"/>
      <c r="FV8" s="162"/>
      <c r="FW8" s="162"/>
      <c r="FX8" s="162"/>
      <c r="FY8" s="162"/>
      <c r="FZ8" s="162"/>
      <c r="GA8" s="162"/>
      <c r="GB8" s="162"/>
      <c r="GC8" s="162"/>
      <c r="GD8" s="162"/>
      <c r="GE8" s="162"/>
      <c r="GF8" s="162"/>
      <c r="GG8" s="162"/>
      <c r="GH8" s="162"/>
      <c r="GI8" s="162"/>
      <c r="GJ8" s="162"/>
      <c r="GK8" s="162"/>
      <c r="GL8" s="162"/>
      <c r="GM8" s="162"/>
      <c r="GN8" s="162"/>
      <c r="GO8" s="162"/>
      <c r="GP8" s="162"/>
      <c r="GQ8" s="162"/>
      <c r="GR8" s="162"/>
      <c r="GS8" s="162"/>
      <c r="GT8" s="162"/>
      <c r="GU8" s="162"/>
      <c r="GV8" s="162"/>
      <c r="GW8" s="162"/>
      <c r="GX8" s="162"/>
      <c r="GY8" s="162"/>
      <c r="GZ8" s="162"/>
      <c r="HA8" s="162"/>
      <c r="HB8" s="162"/>
      <c r="HC8" s="162"/>
      <c r="HD8" s="162"/>
      <c r="HE8" s="162"/>
      <c r="HF8" s="162"/>
      <c r="HG8" s="162"/>
      <c r="HH8" s="162"/>
      <c r="HI8" s="162"/>
      <c r="HJ8" s="162"/>
      <c r="HK8" s="162"/>
      <c r="HL8" s="162"/>
      <c r="HM8" s="162"/>
      <c r="HN8" s="162"/>
      <c r="HO8" s="162"/>
      <c r="HP8" s="162"/>
      <c r="HQ8" s="173"/>
      <c r="HR8" s="173"/>
      <c r="HS8" s="173"/>
      <c r="HT8" s="173"/>
      <c r="HU8" s="173"/>
      <c r="HV8" s="173"/>
      <c r="HW8" s="173"/>
      <c r="HX8" s="173"/>
      <c r="HY8" s="173"/>
      <c r="HZ8" s="173"/>
      <c r="IA8" s="173"/>
      <c r="IB8" s="173"/>
      <c r="IC8" s="173"/>
      <c r="ID8" s="173"/>
      <c r="IE8" s="173"/>
      <c r="IF8" s="173"/>
      <c r="IG8" s="173"/>
    </row>
    <row r="9" spans="1:241" s="167" customFormat="1" ht="36" customHeight="1" x14ac:dyDescent="0.25">
      <c r="B9" s="172" t="s">
        <v>201</v>
      </c>
      <c r="C9" s="336" t="s">
        <v>340</v>
      </c>
      <c r="D9" s="337"/>
      <c r="E9" s="337"/>
      <c r="F9" s="338"/>
      <c r="G9" s="338"/>
      <c r="H9" s="168"/>
      <c r="I9" s="168"/>
      <c r="J9" s="171"/>
      <c r="K9" s="171"/>
      <c r="L9" s="168"/>
      <c r="M9" s="171"/>
      <c r="N9" s="171"/>
      <c r="O9" s="168"/>
      <c r="P9" s="170"/>
      <c r="Q9" s="170"/>
      <c r="R9" s="168"/>
      <c r="S9" s="170"/>
      <c r="T9" s="170"/>
      <c r="U9" s="168"/>
      <c r="V9" s="168"/>
      <c r="W9" s="171"/>
      <c r="X9" s="171"/>
      <c r="Y9" s="168"/>
      <c r="Z9" s="170"/>
      <c r="AA9" s="170"/>
      <c r="AB9" s="168"/>
      <c r="AC9" s="170"/>
      <c r="AD9" s="170"/>
      <c r="AE9" s="168"/>
      <c r="AF9" s="168"/>
      <c r="AG9" s="169" t="s">
        <v>65</v>
      </c>
      <c r="AH9" s="169"/>
      <c r="AI9" s="169"/>
      <c r="AJ9" s="169"/>
      <c r="AK9" s="169"/>
      <c r="AL9" s="169"/>
      <c r="AM9" s="169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8"/>
      <c r="BU9" s="168"/>
      <c r="BV9" s="168"/>
      <c r="BW9" s="168"/>
      <c r="BX9" s="168"/>
      <c r="BY9" s="168"/>
      <c r="BZ9" s="168"/>
      <c r="CA9" s="168"/>
      <c r="CB9" s="168"/>
      <c r="CC9" s="168"/>
      <c r="CD9" s="168"/>
      <c r="CE9" s="168"/>
      <c r="CF9" s="168"/>
      <c r="CG9" s="168"/>
      <c r="CH9" s="168"/>
      <c r="CI9" s="168"/>
      <c r="CJ9" s="168"/>
      <c r="CK9" s="168"/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168"/>
      <c r="CY9" s="168"/>
      <c r="CZ9" s="168"/>
      <c r="DA9" s="168"/>
      <c r="DB9" s="168"/>
      <c r="DC9" s="168"/>
      <c r="DD9" s="168"/>
      <c r="DE9" s="168"/>
      <c r="DF9" s="168"/>
      <c r="DG9" s="168"/>
      <c r="DH9" s="168"/>
      <c r="DI9" s="168"/>
      <c r="DJ9" s="168"/>
      <c r="DK9" s="168"/>
      <c r="DL9" s="168"/>
      <c r="DM9" s="168"/>
      <c r="DN9" s="168"/>
      <c r="DO9" s="168"/>
      <c r="DP9" s="168"/>
      <c r="DQ9" s="168"/>
      <c r="DR9" s="168"/>
      <c r="DS9" s="168"/>
      <c r="DT9" s="168"/>
      <c r="DU9" s="168"/>
      <c r="DV9" s="168"/>
      <c r="DW9" s="168"/>
      <c r="DX9" s="168"/>
      <c r="DY9" s="168"/>
      <c r="DZ9" s="168"/>
      <c r="EA9" s="168"/>
      <c r="EB9" s="168"/>
      <c r="EC9" s="168"/>
      <c r="ED9" s="168"/>
      <c r="EE9" s="168"/>
      <c r="EF9" s="168"/>
      <c r="EG9" s="168"/>
      <c r="EH9" s="168"/>
      <c r="EI9" s="168"/>
      <c r="EJ9" s="168"/>
      <c r="EK9" s="168"/>
      <c r="EL9" s="168"/>
      <c r="EM9" s="168"/>
      <c r="EN9" s="168"/>
      <c r="EO9" s="168"/>
      <c r="EP9" s="168"/>
      <c r="EQ9" s="168"/>
      <c r="ER9" s="168"/>
      <c r="ES9" s="168"/>
      <c r="ET9" s="168"/>
      <c r="EU9" s="168"/>
      <c r="EV9" s="168"/>
      <c r="EW9" s="168"/>
      <c r="EX9" s="168"/>
      <c r="EY9" s="168"/>
      <c r="EZ9" s="168"/>
      <c r="FA9" s="168"/>
      <c r="FB9" s="168"/>
      <c r="FC9" s="168"/>
      <c r="FD9" s="168"/>
      <c r="FE9" s="168"/>
      <c r="FF9" s="168"/>
      <c r="FG9" s="168"/>
      <c r="FH9" s="168"/>
      <c r="FI9" s="168"/>
      <c r="FJ9" s="168"/>
      <c r="FK9" s="168"/>
      <c r="FL9" s="168"/>
      <c r="FM9" s="168"/>
      <c r="FN9" s="168"/>
      <c r="FO9" s="168"/>
      <c r="FP9" s="168"/>
      <c r="FQ9" s="168"/>
      <c r="FR9" s="168"/>
      <c r="FS9" s="168"/>
      <c r="FT9" s="168"/>
      <c r="FU9" s="168"/>
      <c r="FV9" s="168"/>
      <c r="FW9" s="168"/>
      <c r="FX9" s="168"/>
      <c r="FY9" s="168"/>
      <c r="FZ9" s="168"/>
      <c r="GA9" s="168"/>
      <c r="GB9" s="168"/>
      <c r="GC9" s="168"/>
      <c r="GD9" s="168"/>
      <c r="GE9" s="168"/>
      <c r="GF9" s="168"/>
      <c r="GG9" s="168"/>
      <c r="GH9" s="168"/>
      <c r="GI9" s="168"/>
      <c r="GJ9" s="168"/>
      <c r="GK9" s="333"/>
      <c r="GL9" s="333"/>
      <c r="GM9" s="333"/>
      <c r="GN9" s="333"/>
      <c r="GO9" s="333"/>
      <c r="GP9" s="333"/>
      <c r="GQ9" s="333"/>
      <c r="GR9" s="333"/>
      <c r="GS9" s="333"/>
      <c r="GT9" s="333"/>
      <c r="GU9" s="333"/>
      <c r="GV9" s="333"/>
      <c r="GW9" s="333"/>
      <c r="GX9" s="333"/>
      <c r="GY9" s="333"/>
      <c r="GZ9" s="333"/>
      <c r="HA9" s="333"/>
      <c r="HB9" s="333"/>
      <c r="HC9" s="333"/>
      <c r="HD9" s="333"/>
      <c r="HE9" s="333"/>
      <c r="HF9" s="333"/>
      <c r="HG9" s="333"/>
      <c r="HH9" s="333"/>
      <c r="HI9" s="333"/>
      <c r="HJ9" s="333"/>
      <c r="HK9" s="333"/>
      <c r="HL9" s="333"/>
      <c r="HM9" s="333"/>
      <c r="HN9" s="333"/>
      <c r="HO9" s="333"/>
      <c r="HP9" s="333"/>
      <c r="HQ9" s="333"/>
      <c r="HR9" s="333"/>
      <c r="HS9" s="333"/>
      <c r="HT9" s="333"/>
      <c r="HU9" s="333"/>
      <c r="HV9" s="333"/>
      <c r="HW9" s="333"/>
      <c r="HX9" s="333"/>
      <c r="HY9" s="333"/>
      <c r="HZ9" s="333"/>
      <c r="IA9" s="333"/>
      <c r="IB9" s="333"/>
      <c r="IC9" s="333"/>
      <c r="ID9" s="333"/>
      <c r="IE9" s="333"/>
      <c r="IF9" s="333"/>
      <c r="IG9" s="333"/>
    </row>
    <row r="10" spans="1:241" x14ac:dyDescent="0.25">
      <c r="B10" s="166" t="s">
        <v>199</v>
      </c>
      <c r="C10" s="334">
        <v>5018054863</v>
      </c>
      <c r="D10" s="335"/>
      <c r="E10" s="335"/>
      <c r="F10" s="335"/>
      <c r="G10" s="335"/>
      <c r="H10" s="335"/>
      <c r="I10" s="162"/>
      <c r="J10" s="165"/>
      <c r="K10" s="165"/>
      <c r="L10" s="162"/>
      <c r="M10" s="165"/>
      <c r="N10" s="165"/>
      <c r="O10" s="162"/>
      <c r="P10" s="164"/>
      <c r="Q10" s="164"/>
      <c r="R10" s="162"/>
      <c r="S10" s="164"/>
      <c r="T10" s="164"/>
      <c r="U10" s="162"/>
      <c r="V10" s="162"/>
      <c r="W10" s="165"/>
      <c r="X10" s="165"/>
      <c r="Y10" s="162"/>
      <c r="Z10" s="164"/>
      <c r="AA10" s="164"/>
      <c r="AB10" s="162"/>
      <c r="AC10" s="164"/>
      <c r="AD10" s="164"/>
      <c r="AE10" s="162"/>
      <c r="AF10" s="162"/>
      <c r="AG10" s="163" t="s">
        <v>44</v>
      </c>
      <c r="AH10" s="163"/>
      <c r="AI10" s="163"/>
      <c r="AJ10" s="163"/>
      <c r="AK10" s="163"/>
      <c r="AL10" s="163"/>
      <c r="AM10" s="163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162"/>
      <c r="EF10" s="162"/>
      <c r="EG10" s="162"/>
      <c r="EH10" s="162"/>
      <c r="EI10" s="162"/>
      <c r="EJ10" s="162"/>
      <c r="EK10" s="162"/>
      <c r="EL10" s="162"/>
      <c r="EM10" s="162"/>
      <c r="EN10" s="162"/>
      <c r="EO10" s="162"/>
      <c r="EP10" s="162"/>
      <c r="EQ10" s="162"/>
      <c r="ER10" s="162"/>
      <c r="ES10" s="162"/>
      <c r="ET10" s="162"/>
      <c r="EU10" s="162"/>
      <c r="EV10" s="162"/>
      <c r="EW10" s="162"/>
      <c r="EX10" s="162"/>
      <c r="EY10" s="162"/>
      <c r="EZ10" s="162"/>
      <c r="FA10" s="162"/>
      <c r="FB10" s="162"/>
      <c r="FC10" s="162"/>
      <c r="FD10" s="162"/>
      <c r="FE10" s="162"/>
      <c r="FF10" s="162"/>
      <c r="FG10" s="162"/>
      <c r="FH10" s="162"/>
      <c r="FI10" s="162"/>
      <c r="FJ10" s="162"/>
      <c r="FK10" s="162"/>
      <c r="FL10" s="162"/>
      <c r="FM10" s="162"/>
      <c r="FN10" s="162"/>
      <c r="FO10" s="162"/>
      <c r="FP10" s="162"/>
      <c r="FQ10" s="162"/>
      <c r="FR10" s="162"/>
      <c r="FS10" s="162"/>
      <c r="FT10" s="162"/>
      <c r="FU10" s="162"/>
      <c r="FV10" s="162"/>
      <c r="FW10" s="162"/>
      <c r="FX10" s="162"/>
      <c r="FY10" s="162"/>
      <c r="FZ10" s="162"/>
      <c r="GA10" s="162"/>
      <c r="GB10" s="162"/>
      <c r="GC10" s="162"/>
      <c r="GD10" s="162"/>
      <c r="GE10" s="162"/>
      <c r="GF10" s="162"/>
      <c r="GG10" s="162"/>
      <c r="GH10" s="162"/>
      <c r="GI10" s="162"/>
      <c r="GJ10" s="162"/>
      <c r="GK10" s="331"/>
      <c r="GL10" s="331"/>
      <c r="GM10" s="331"/>
      <c r="GN10" s="331"/>
      <c r="GO10" s="331"/>
      <c r="GP10" s="331"/>
      <c r="GQ10" s="331"/>
      <c r="GR10" s="331"/>
      <c r="GS10" s="331"/>
      <c r="GT10" s="331"/>
      <c r="GU10" s="331"/>
      <c r="GV10" s="331"/>
      <c r="GW10" s="331"/>
      <c r="GX10" s="331"/>
      <c r="GY10" s="331"/>
      <c r="GZ10" s="331"/>
      <c r="HA10" s="331"/>
      <c r="HB10" s="331"/>
      <c r="HC10" s="331"/>
      <c r="HD10" s="331"/>
      <c r="HE10" s="331"/>
      <c r="HF10" s="331"/>
      <c r="HG10" s="331"/>
      <c r="HH10" s="331"/>
      <c r="HI10" s="331"/>
      <c r="HJ10" s="331"/>
      <c r="HK10" s="331"/>
      <c r="HL10" s="331"/>
      <c r="HM10" s="331"/>
      <c r="HN10" s="331"/>
      <c r="HO10" s="331"/>
      <c r="HP10" s="331"/>
      <c r="HQ10" s="331"/>
      <c r="HR10" s="331"/>
      <c r="HS10" s="331"/>
      <c r="HT10" s="331"/>
      <c r="HU10" s="331"/>
      <c r="HV10" s="331"/>
      <c r="HW10" s="331"/>
      <c r="HX10" s="331"/>
      <c r="HY10" s="331"/>
      <c r="HZ10" s="331"/>
      <c r="IA10" s="331"/>
      <c r="IB10" s="331"/>
      <c r="IC10" s="331"/>
      <c r="ID10" s="331"/>
      <c r="IE10" s="331"/>
      <c r="IF10" s="331"/>
      <c r="IG10" s="331"/>
    </row>
    <row r="11" spans="1:241" x14ac:dyDescent="0.25">
      <c r="B11" s="166" t="s">
        <v>198</v>
      </c>
      <c r="C11" s="329" t="s">
        <v>207</v>
      </c>
      <c r="D11" s="330"/>
      <c r="E11" s="330"/>
      <c r="F11" s="330"/>
      <c r="G11" s="330"/>
      <c r="H11" s="330"/>
      <c r="I11" s="330"/>
      <c r="J11" s="165"/>
      <c r="K11" s="165"/>
      <c r="L11" s="162"/>
      <c r="M11" s="165"/>
      <c r="N11" s="165"/>
      <c r="O11" s="162"/>
      <c r="P11" s="164"/>
      <c r="Q11" s="164"/>
      <c r="R11" s="162"/>
      <c r="S11" s="164"/>
      <c r="T11" s="164"/>
      <c r="U11" s="162"/>
      <c r="V11" s="162"/>
      <c r="W11" s="165"/>
      <c r="X11" s="165"/>
      <c r="Y11" s="162"/>
      <c r="Z11" s="164"/>
      <c r="AA11" s="164"/>
      <c r="AB11" s="162"/>
      <c r="AC11" s="164"/>
      <c r="AD11" s="164"/>
      <c r="AE11" s="162"/>
      <c r="AF11" s="162"/>
      <c r="AG11" s="163" t="s">
        <v>196</v>
      </c>
      <c r="AH11" s="163"/>
      <c r="AI11" s="163"/>
      <c r="AJ11" s="163"/>
      <c r="AK11" s="163"/>
      <c r="AL11" s="163"/>
      <c r="AM11" s="163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331"/>
      <c r="GL11" s="331"/>
      <c r="GM11" s="331"/>
      <c r="GN11" s="331"/>
      <c r="GO11" s="331"/>
      <c r="GP11" s="331"/>
      <c r="GQ11" s="331"/>
      <c r="GR11" s="331"/>
      <c r="GS11" s="331"/>
      <c r="GT11" s="331"/>
      <c r="GU11" s="331"/>
      <c r="GV11" s="331"/>
      <c r="GW11" s="331"/>
      <c r="GX11" s="331"/>
      <c r="GY11" s="331"/>
      <c r="GZ11" s="331"/>
      <c r="HA11" s="331"/>
      <c r="HB11" s="331"/>
      <c r="HC11" s="331"/>
      <c r="HD11" s="331"/>
      <c r="HE11" s="331"/>
      <c r="HF11" s="331"/>
      <c r="HG11" s="331"/>
      <c r="HH11" s="331"/>
      <c r="HI11" s="331"/>
      <c r="HJ11" s="331"/>
      <c r="HK11" s="331"/>
      <c r="HL11" s="331"/>
      <c r="HM11" s="331"/>
      <c r="HN11" s="331"/>
      <c r="HO11" s="331"/>
      <c r="HP11" s="331"/>
      <c r="HQ11" s="331"/>
      <c r="HR11" s="331"/>
      <c r="HS11" s="331"/>
      <c r="HT11" s="331"/>
      <c r="HU11" s="331"/>
      <c r="HV11" s="331"/>
      <c r="HW11" s="331"/>
      <c r="HX11" s="331"/>
      <c r="HY11" s="331"/>
      <c r="HZ11" s="331"/>
      <c r="IA11" s="331"/>
      <c r="IB11" s="331"/>
      <c r="IC11" s="331"/>
      <c r="ID11" s="331"/>
      <c r="IE11" s="331"/>
      <c r="IF11" s="331"/>
      <c r="IG11" s="331"/>
    </row>
    <row r="12" spans="1:241" x14ac:dyDescent="0.25">
      <c r="B12" s="166" t="s">
        <v>197</v>
      </c>
      <c r="C12" s="265" t="s">
        <v>44</v>
      </c>
      <c r="D12" s="266"/>
      <c r="E12" s="266"/>
      <c r="F12" s="266"/>
      <c r="G12" s="266"/>
      <c r="H12" s="266"/>
      <c r="I12" s="266"/>
      <c r="J12" s="165"/>
      <c r="K12" s="165"/>
      <c r="L12" s="265"/>
      <c r="M12" s="165"/>
      <c r="N12" s="165"/>
      <c r="O12" s="265"/>
      <c r="P12" s="164"/>
      <c r="Q12" s="164"/>
      <c r="R12" s="265"/>
      <c r="S12" s="164"/>
      <c r="T12" s="164"/>
      <c r="U12" s="265"/>
      <c r="V12" s="265"/>
      <c r="W12" s="165"/>
      <c r="X12" s="165"/>
      <c r="Y12" s="265"/>
      <c r="Z12" s="164"/>
      <c r="AA12" s="164"/>
      <c r="AB12" s="265"/>
      <c r="AC12" s="164"/>
      <c r="AD12" s="164"/>
      <c r="AE12" s="265"/>
      <c r="AF12" s="265"/>
      <c r="AG12" s="163"/>
      <c r="AH12" s="163"/>
      <c r="AI12" s="163"/>
      <c r="AJ12" s="163"/>
      <c r="AK12" s="163"/>
      <c r="AL12" s="163"/>
      <c r="AM12" s="163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  <c r="BS12" s="265"/>
      <c r="BT12" s="265"/>
      <c r="BU12" s="265"/>
      <c r="BV12" s="265"/>
      <c r="BW12" s="265"/>
      <c r="BX12" s="265"/>
      <c r="BY12" s="265"/>
      <c r="BZ12" s="265"/>
      <c r="CA12" s="265"/>
      <c r="CB12" s="265"/>
      <c r="CC12" s="265"/>
      <c r="CD12" s="265"/>
      <c r="CE12" s="265"/>
      <c r="CF12" s="265"/>
      <c r="CG12" s="265"/>
      <c r="CH12" s="265"/>
      <c r="CI12" s="265"/>
      <c r="CJ12" s="265"/>
      <c r="CK12" s="265"/>
      <c r="CL12" s="265"/>
      <c r="CM12" s="265"/>
      <c r="CN12" s="265"/>
      <c r="CO12" s="265"/>
      <c r="CP12" s="265"/>
      <c r="CQ12" s="265"/>
      <c r="CR12" s="265"/>
      <c r="CS12" s="265"/>
      <c r="CT12" s="265"/>
      <c r="CU12" s="265"/>
      <c r="CV12" s="265"/>
      <c r="CW12" s="265"/>
      <c r="CX12" s="265"/>
      <c r="CY12" s="265"/>
      <c r="CZ12" s="265"/>
      <c r="DA12" s="265"/>
      <c r="DB12" s="265"/>
      <c r="DC12" s="265"/>
      <c r="DD12" s="265"/>
      <c r="DE12" s="265"/>
      <c r="DF12" s="265"/>
      <c r="DG12" s="265"/>
      <c r="DH12" s="265"/>
      <c r="DI12" s="265"/>
      <c r="DJ12" s="265"/>
      <c r="DK12" s="265"/>
      <c r="DL12" s="265"/>
      <c r="DM12" s="265"/>
      <c r="DN12" s="265"/>
      <c r="DO12" s="265"/>
      <c r="DP12" s="265"/>
      <c r="DQ12" s="265"/>
      <c r="DR12" s="265"/>
      <c r="DS12" s="265"/>
      <c r="DT12" s="265"/>
      <c r="DU12" s="265"/>
      <c r="DV12" s="265"/>
      <c r="DW12" s="265"/>
      <c r="DX12" s="265"/>
      <c r="DY12" s="265"/>
      <c r="DZ12" s="265"/>
      <c r="EA12" s="265"/>
      <c r="EB12" s="265"/>
      <c r="EC12" s="265"/>
      <c r="ED12" s="265"/>
      <c r="EE12" s="265"/>
      <c r="EF12" s="265"/>
      <c r="EG12" s="265"/>
      <c r="EH12" s="265"/>
      <c r="EI12" s="265"/>
      <c r="EJ12" s="265"/>
      <c r="EK12" s="265"/>
      <c r="EL12" s="265"/>
      <c r="EM12" s="265"/>
      <c r="EN12" s="265"/>
      <c r="EO12" s="265"/>
      <c r="EP12" s="265"/>
      <c r="EQ12" s="265"/>
      <c r="ER12" s="265"/>
      <c r="ES12" s="265"/>
      <c r="ET12" s="265"/>
      <c r="EU12" s="265"/>
      <c r="EV12" s="265"/>
      <c r="EW12" s="265"/>
      <c r="EX12" s="265"/>
      <c r="EY12" s="265"/>
      <c r="EZ12" s="265"/>
      <c r="FA12" s="265"/>
      <c r="FB12" s="265"/>
      <c r="FC12" s="265"/>
      <c r="FD12" s="265"/>
      <c r="FE12" s="265"/>
      <c r="FF12" s="265"/>
      <c r="FG12" s="265"/>
      <c r="FH12" s="265"/>
      <c r="FI12" s="265"/>
      <c r="FJ12" s="265"/>
      <c r="FK12" s="265"/>
      <c r="FL12" s="265"/>
      <c r="FM12" s="265"/>
      <c r="FN12" s="265"/>
      <c r="FO12" s="265"/>
      <c r="FP12" s="265"/>
      <c r="FQ12" s="265"/>
      <c r="FR12" s="265"/>
      <c r="FS12" s="265"/>
      <c r="FT12" s="265"/>
      <c r="FU12" s="265"/>
      <c r="FV12" s="265"/>
      <c r="FW12" s="265"/>
      <c r="FX12" s="265"/>
      <c r="FY12" s="265"/>
      <c r="FZ12" s="265"/>
      <c r="GA12" s="265"/>
      <c r="GB12" s="265"/>
      <c r="GC12" s="265"/>
      <c r="GD12" s="265"/>
      <c r="GE12" s="265"/>
      <c r="GF12" s="265"/>
      <c r="GG12" s="265"/>
      <c r="GH12" s="265"/>
      <c r="GI12" s="265"/>
      <c r="GJ12" s="265"/>
      <c r="GK12" s="267"/>
      <c r="GL12" s="267"/>
      <c r="GM12" s="267"/>
      <c r="GN12" s="267"/>
      <c r="GO12" s="267"/>
      <c r="GP12" s="267"/>
      <c r="GQ12" s="267"/>
      <c r="GR12" s="267"/>
      <c r="GS12" s="267"/>
      <c r="GT12" s="267"/>
      <c r="GU12" s="267"/>
      <c r="GV12" s="267"/>
      <c r="GW12" s="267"/>
      <c r="GX12" s="267"/>
      <c r="GY12" s="267"/>
      <c r="GZ12" s="267"/>
      <c r="HA12" s="267"/>
      <c r="HB12" s="267"/>
      <c r="HC12" s="267"/>
      <c r="HD12" s="267"/>
      <c r="HE12" s="267"/>
      <c r="HF12" s="267"/>
      <c r="HG12" s="267"/>
      <c r="HH12" s="267"/>
      <c r="HI12" s="267"/>
      <c r="HJ12" s="267"/>
      <c r="HK12" s="267"/>
      <c r="HL12" s="267"/>
      <c r="HM12" s="267"/>
      <c r="HN12" s="267"/>
      <c r="HO12" s="267"/>
      <c r="HP12" s="267"/>
      <c r="HQ12" s="267"/>
      <c r="HR12" s="267"/>
      <c r="HS12" s="267"/>
      <c r="HT12" s="267"/>
      <c r="HU12" s="267"/>
      <c r="HV12" s="267"/>
      <c r="HW12" s="267"/>
      <c r="HX12" s="267"/>
      <c r="HY12" s="267"/>
      <c r="HZ12" s="267"/>
      <c r="IA12" s="267"/>
      <c r="IB12" s="267"/>
      <c r="IC12" s="267"/>
      <c r="ID12" s="267"/>
      <c r="IE12" s="267"/>
      <c r="IF12" s="267"/>
      <c r="IG12" s="267"/>
    </row>
    <row r="13" spans="1:241" x14ac:dyDescent="0.25">
      <c r="B13" s="166" t="s">
        <v>195</v>
      </c>
      <c r="C13" s="339" t="s">
        <v>194</v>
      </c>
      <c r="D13" s="340"/>
      <c r="E13" s="340"/>
      <c r="F13" s="162"/>
      <c r="G13" s="162"/>
      <c r="H13" s="162"/>
      <c r="I13" s="162"/>
      <c r="J13" s="165"/>
      <c r="K13" s="165"/>
      <c r="L13" s="162"/>
      <c r="M13" s="165"/>
      <c r="N13" s="165"/>
      <c r="O13" s="162"/>
      <c r="P13" s="164"/>
      <c r="Q13" s="164"/>
      <c r="R13" s="162"/>
      <c r="S13" s="164"/>
      <c r="T13" s="164"/>
      <c r="U13" s="162"/>
      <c r="V13" s="162"/>
      <c r="W13" s="165"/>
      <c r="X13" s="165"/>
      <c r="Y13" s="162"/>
      <c r="Z13" s="164"/>
      <c r="AA13" s="164"/>
      <c r="AB13" s="162"/>
      <c r="AC13" s="164"/>
      <c r="AD13" s="164"/>
      <c r="AE13" s="162"/>
      <c r="AF13" s="162"/>
      <c r="AG13" s="163" t="s">
        <v>45</v>
      </c>
      <c r="AH13" s="163"/>
      <c r="AI13" s="163"/>
      <c r="AJ13" s="163"/>
      <c r="AK13" s="163"/>
      <c r="AL13" s="163"/>
      <c r="AM13" s="163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162"/>
      <c r="FE13" s="162"/>
      <c r="FF13" s="162"/>
      <c r="FG13" s="162"/>
      <c r="FH13" s="162"/>
      <c r="FI13" s="162"/>
      <c r="FJ13" s="162"/>
      <c r="FK13" s="162"/>
      <c r="FL13" s="162"/>
      <c r="FM13" s="162"/>
      <c r="FN13" s="162"/>
      <c r="FO13" s="162"/>
      <c r="FP13" s="162"/>
      <c r="FQ13" s="162"/>
      <c r="FR13" s="162"/>
      <c r="FS13" s="162"/>
      <c r="FT13" s="162"/>
      <c r="FU13" s="162"/>
      <c r="FV13" s="162"/>
      <c r="FW13" s="162"/>
      <c r="FX13" s="162"/>
      <c r="FY13" s="162"/>
      <c r="FZ13" s="162"/>
      <c r="GA13" s="162"/>
      <c r="GB13" s="162"/>
      <c r="GC13" s="162"/>
      <c r="GD13" s="162"/>
      <c r="GE13" s="162"/>
      <c r="GF13" s="162"/>
      <c r="GG13" s="162"/>
      <c r="GH13" s="162"/>
      <c r="GI13" s="162"/>
      <c r="GJ13" s="162"/>
      <c r="GK13" s="331"/>
      <c r="GL13" s="331"/>
      <c r="GM13" s="331"/>
      <c r="GN13" s="331"/>
      <c r="GO13" s="331"/>
      <c r="GP13" s="331"/>
      <c r="GQ13" s="331"/>
      <c r="GR13" s="331"/>
      <c r="GS13" s="331"/>
      <c r="GT13" s="331"/>
      <c r="GU13" s="331"/>
      <c r="GV13" s="331"/>
      <c r="GW13" s="331"/>
      <c r="GX13" s="331"/>
      <c r="GY13" s="331"/>
      <c r="GZ13" s="331"/>
      <c r="HA13" s="331"/>
      <c r="HB13" s="331"/>
      <c r="HC13" s="331"/>
      <c r="HD13" s="331"/>
      <c r="HE13" s="331"/>
      <c r="HF13" s="331"/>
      <c r="HG13" s="331"/>
      <c r="HH13" s="331"/>
      <c r="HI13" s="331"/>
      <c r="HJ13" s="331"/>
      <c r="HK13" s="331"/>
      <c r="HL13" s="331"/>
      <c r="HM13" s="331"/>
      <c r="HN13" s="331"/>
      <c r="HO13" s="331"/>
      <c r="HP13" s="331"/>
      <c r="HQ13" s="331"/>
      <c r="HR13" s="331"/>
      <c r="HS13" s="331"/>
      <c r="HT13" s="331"/>
      <c r="HU13" s="331"/>
      <c r="HV13" s="331"/>
      <c r="HW13" s="331"/>
      <c r="HX13" s="331"/>
      <c r="HY13" s="331"/>
      <c r="HZ13" s="331"/>
      <c r="IA13" s="331"/>
      <c r="IB13" s="331"/>
      <c r="IC13" s="331"/>
      <c r="ID13" s="331"/>
      <c r="IE13" s="331"/>
      <c r="IF13" s="331"/>
      <c r="IG13" s="331"/>
    </row>
    <row r="15" spans="1:241" ht="32.450000000000003" customHeight="1" x14ac:dyDescent="0.25">
      <c r="B15" s="341" t="s">
        <v>193</v>
      </c>
      <c r="C15" s="341" t="s">
        <v>192</v>
      </c>
      <c r="D15" s="341" t="s">
        <v>191</v>
      </c>
      <c r="E15" s="341" t="s">
        <v>190</v>
      </c>
      <c r="F15" s="341" t="s">
        <v>180</v>
      </c>
      <c r="G15" s="343" t="s">
        <v>189</v>
      </c>
      <c r="H15" s="341" t="s">
        <v>188</v>
      </c>
      <c r="I15" s="347" t="s">
        <v>187</v>
      </c>
      <c r="J15" s="348"/>
      <c r="K15" s="348"/>
      <c r="L15" s="348"/>
      <c r="M15" s="348"/>
      <c r="N15" s="348"/>
      <c r="O15" s="348"/>
      <c r="P15" s="349"/>
      <c r="Q15" s="350"/>
      <c r="R15" s="352" t="s">
        <v>186</v>
      </c>
      <c r="S15" s="354" t="s">
        <v>177</v>
      </c>
      <c r="T15" s="354" t="s">
        <v>176</v>
      </c>
      <c r="U15" s="341" t="s">
        <v>185</v>
      </c>
      <c r="V15" s="347" t="s">
        <v>184</v>
      </c>
      <c r="W15" s="348"/>
      <c r="X15" s="348"/>
      <c r="Y15" s="348"/>
      <c r="Z15" s="348"/>
      <c r="AA15" s="348"/>
      <c r="AB15" s="348"/>
      <c r="AC15" s="349"/>
      <c r="AD15" s="350"/>
      <c r="AE15" s="341" t="s">
        <v>183</v>
      </c>
    </row>
    <row r="16" spans="1:241" ht="84" customHeight="1" x14ac:dyDescent="0.25">
      <c r="A16" s="106">
        <v>1</v>
      </c>
      <c r="B16" s="342"/>
      <c r="C16" s="342"/>
      <c r="D16" s="342"/>
      <c r="E16" s="342"/>
      <c r="F16" s="342"/>
      <c r="G16" s="344"/>
      <c r="H16" s="342"/>
      <c r="I16" s="161" t="s">
        <v>182</v>
      </c>
      <c r="J16" s="160" t="s">
        <v>180</v>
      </c>
      <c r="K16" s="159" t="s">
        <v>181</v>
      </c>
      <c r="L16" s="161" t="s">
        <v>66</v>
      </c>
      <c r="M16" s="160" t="s">
        <v>180</v>
      </c>
      <c r="N16" s="159" t="s">
        <v>181</v>
      </c>
      <c r="O16" s="161" t="s">
        <v>69</v>
      </c>
      <c r="P16" s="160" t="s">
        <v>180</v>
      </c>
      <c r="Q16" s="159" t="s">
        <v>179</v>
      </c>
      <c r="R16" s="353"/>
      <c r="S16" s="355"/>
      <c r="T16" s="355"/>
      <c r="U16" s="342"/>
      <c r="V16" s="157" t="s">
        <v>178</v>
      </c>
      <c r="W16" s="156" t="s">
        <v>177</v>
      </c>
      <c r="X16" s="156" t="s">
        <v>176</v>
      </c>
      <c r="Y16" s="158" t="s">
        <v>66</v>
      </c>
      <c r="Z16" s="156" t="s">
        <v>177</v>
      </c>
      <c r="AA16" s="156" t="s">
        <v>176</v>
      </c>
      <c r="AB16" s="157" t="s">
        <v>69</v>
      </c>
      <c r="AC16" s="156" t="s">
        <v>177</v>
      </c>
      <c r="AD16" s="156" t="s">
        <v>176</v>
      </c>
      <c r="AE16" s="342"/>
    </row>
    <row r="17" spans="1:32" x14ac:dyDescent="0.25">
      <c r="A17" s="106">
        <f t="shared" ref="A17:A30" si="0">A16+1</f>
        <v>2</v>
      </c>
      <c r="B17" s="150">
        <v>1</v>
      </c>
      <c r="C17" s="148">
        <v>2</v>
      </c>
      <c r="D17" s="148">
        <v>3</v>
      </c>
      <c r="E17" s="148">
        <v>4</v>
      </c>
      <c r="F17" s="148"/>
      <c r="G17" s="148"/>
      <c r="H17" s="148">
        <v>5</v>
      </c>
      <c r="I17" s="155">
        <v>6</v>
      </c>
      <c r="J17" s="154"/>
      <c r="K17" s="153"/>
      <c r="L17" s="155">
        <v>7</v>
      </c>
      <c r="M17" s="154"/>
      <c r="N17" s="153"/>
      <c r="O17" s="155">
        <v>8</v>
      </c>
      <c r="P17" s="154"/>
      <c r="Q17" s="153"/>
      <c r="R17" s="152">
        <v>9</v>
      </c>
      <c r="S17" s="151"/>
      <c r="T17" s="151"/>
      <c r="U17" s="150">
        <v>10</v>
      </c>
      <c r="V17" s="150">
        <v>11</v>
      </c>
      <c r="W17" s="149"/>
      <c r="X17" s="149"/>
      <c r="Y17" s="150">
        <v>12</v>
      </c>
      <c r="Z17" s="149"/>
      <c r="AA17" s="149"/>
      <c r="AB17" s="150">
        <v>13</v>
      </c>
      <c r="AC17" s="149"/>
      <c r="AD17" s="149"/>
      <c r="AE17" s="148">
        <v>14</v>
      </c>
    </row>
    <row r="18" spans="1:32" ht="45.75" customHeight="1" x14ac:dyDescent="0.25">
      <c r="A18" s="106">
        <f t="shared" si="0"/>
        <v>3</v>
      </c>
      <c r="B18" s="147" t="s">
        <v>175</v>
      </c>
      <c r="C18" s="131" t="s">
        <v>78</v>
      </c>
      <c r="D18" s="130" t="s">
        <v>174</v>
      </c>
      <c r="E18" s="272">
        <v>3434936.5189999999</v>
      </c>
      <c r="F18" s="256">
        <v>3267289.6209999998</v>
      </c>
      <c r="G18" s="256">
        <v>167646.89799999999</v>
      </c>
      <c r="H18" s="256">
        <v>45859.569333333333</v>
      </c>
      <c r="I18" s="275">
        <v>17394.438000000002</v>
      </c>
      <c r="J18" s="277">
        <v>13166.438</v>
      </c>
      <c r="K18" s="278">
        <v>4228</v>
      </c>
      <c r="L18" s="275">
        <v>28465.131333333331</v>
      </c>
      <c r="M18" s="277">
        <v>28464.672999999999</v>
      </c>
      <c r="N18" s="278">
        <v>0.45833333333333337</v>
      </c>
      <c r="O18" s="275">
        <v>0</v>
      </c>
      <c r="P18" s="277">
        <v>0</v>
      </c>
      <c r="Q18" s="278">
        <v>0</v>
      </c>
      <c r="R18" s="276">
        <v>3642952.48127966</v>
      </c>
      <c r="S18" s="281">
        <v>2452831.48127966</v>
      </c>
      <c r="T18" s="281">
        <v>1190121</v>
      </c>
      <c r="U18" s="256">
        <v>22863.562135593224</v>
      </c>
      <c r="V18" s="256">
        <v>14689.52555084746</v>
      </c>
      <c r="W18" s="281">
        <v>0</v>
      </c>
      <c r="X18" s="281">
        <v>14689.52555084746</v>
      </c>
      <c r="Y18" s="256">
        <v>94.036584745762724</v>
      </c>
      <c r="Z18" s="281">
        <v>0</v>
      </c>
      <c r="AA18" s="281">
        <v>94.036584745762724</v>
      </c>
      <c r="AB18" s="256">
        <v>8080</v>
      </c>
      <c r="AC18" s="281">
        <v>0</v>
      </c>
      <c r="AD18" s="281">
        <v>8080</v>
      </c>
      <c r="AE18" s="133" t="s">
        <v>173</v>
      </c>
      <c r="AF18" s="146"/>
    </row>
    <row r="19" spans="1:32" x14ac:dyDescent="0.25">
      <c r="A19" s="106">
        <f t="shared" si="0"/>
        <v>4</v>
      </c>
      <c r="B19" s="132" t="s">
        <v>172</v>
      </c>
      <c r="C19" s="131" t="s">
        <v>78</v>
      </c>
      <c r="D19" s="130" t="s">
        <v>171</v>
      </c>
      <c r="E19" s="272">
        <v>1648660.297</v>
      </c>
      <c r="F19" s="256">
        <v>1538227.872</v>
      </c>
      <c r="G19" s="256">
        <v>110432.425</v>
      </c>
      <c r="H19" s="256">
        <v>19536.847000000002</v>
      </c>
      <c r="I19" s="275">
        <v>19017.714</v>
      </c>
      <c r="J19" s="277">
        <v>14134.714</v>
      </c>
      <c r="K19" s="278">
        <v>4883</v>
      </c>
      <c r="L19" s="275">
        <v>519.13299999999992</v>
      </c>
      <c r="M19" s="277">
        <v>518.79499999999996</v>
      </c>
      <c r="N19" s="278">
        <v>0.33800000000000002</v>
      </c>
      <c r="O19" s="275">
        <v>0</v>
      </c>
      <c r="P19" s="277">
        <v>0</v>
      </c>
      <c r="Q19" s="278">
        <v>0</v>
      </c>
      <c r="R19" s="276">
        <v>2080871.8696099999</v>
      </c>
      <c r="S19" s="281">
        <v>1212787.8696099999</v>
      </c>
      <c r="T19" s="281">
        <v>868084</v>
      </c>
      <c r="U19" s="256">
        <v>23943.040919999996</v>
      </c>
      <c r="V19" s="256">
        <v>16651.083509999997</v>
      </c>
      <c r="W19" s="281">
        <v>0</v>
      </c>
      <c r="X19" s="281">
        <v>16651.083509999997</v>
      </c>
      <c r="Y19" s="256">
        <v>247.95741000000001</v>
      </c>
      <c r="Z19" s="281">
        <v>0</v>
      </c>
      <c r="AA19" s="281">
        <v>247.95741000000001</v>
      </c>
      <c r="AB19" s="256">
        <v>7044</v>
      </c>
      <c r="AC19" s="281">
        <v>0</v>
      </c>
      <c r="AD19" s="281">
        <v>7044</v>
      </c>
      <c r="AE19" s="129" t="s">
        <v>170</v>
      </c>
    </row>
    <row r="20" spans="1:32" x14ac:dyDescent="0.25">
      <c r="A20" s="106">
        <f t="shared" si="0"/>
        <v>5</v>
      </c>
      <c r="B20" s="145" t="s">
        <v>169</v>
      </c>
      <c r="C20" s="144" t="s">
        <v>78</v>
      </c>
      <c r="D20" s="143" t="s">
        <v>168</v>
      </c>
      <c r="E20" s="268">
        <v>1786276.2219999998</v>
      </c>
      <c r="F20" s="296">
        <v>1729061.7489999998</v>
      </c>
      <c r="G20" s="296">
        <v>57214.472999999984</v>
      </c>
      <c r="H20" s="256">
        <v>26322.722333333331</v>
      </c>
      <c r="I20" s="275">
        <v>-1623.2759999999998</v>
      </c>
      <c r="J20" s="277">
        <v>-968.27599999999984</v>
      </c>
      <c r="K20" s="278">
        <v>-655</v>
      </c>
      <c r="L20" s="275">
        <v>27945.998333333333</v>
      </c>
      <c r="M20" s="277">
        <v>27945.878000000001</v>
      </c>
      <c r="N20" s="278">
        <v>0.12033333333333335</v>
      </c>
      <c r="O20" s="275">
        <v>0</v>
      </c>
      <c r="P20" s="277">
        <v>0</v>
      </c>
      <c r="Q20" s="278">
        <v>0</v>
      </c>
      <c r="R20" s="297">
        <v>1562080.611669661</v>
      </c>
      <c r="S20" s="281">
        <v>1240043.611669661</v>
      </c>
      <c r="T20" s="281">
        <v>322037</v>
      </c>
      <c r="U20" s="296">
        <v>-1079.4787844067737</v>
      </c>
      <c r="V20" s="296">
        <v>-1961.5579591525366</v>
      </c>
      <c r="W20" s="307">
        <v>0</v>
      </c>
      <c r="X20" s="307">
        <v>-1961.5579591525366</v>
      </c>
      <c r="Y20" s="296">
        <v>-153.92082525423729</v>
      </c>
      <c r="Z20" s="307">
        <v>0</v>
      </c>
      <c r="AA20" s="307">
        <v>-153.92082525423729</v>
      </c>
      <c r="AB20" s="257">
        <v>1036</v>
      </c>
      <c r="AC20" s="307">
        <v>0</v>
      </c>
      <c r="AD20" s="307">
        <v>1036</v>
      </c>
      <c r="AE20" s="129"/>
    </row>
    <row r="21" spans="1:32" x14ac:dyDescent="0.25">
      <c r="A21" s="106">
        <f t="shared" si="0"/>
        <v>6</v>
      </c>
      <c r="B21" s="145" t="s">
        <v>167</v>
      </c>
      <c r="C21" s="144" t="s">
        <v>78</v>
      </c>
      <c r="D21" s="143" t="s">
        <v>166</v>
      </c>
      <c r="E21" s="268">
        <v>0</v>
      </c>
      <c r="F21" s="296"/>
      <c r="G21" s="296"/>
      <c r="H21" s="256">
        <v>0</v>
      </c>
      <c r="I21" s="275">
        <v>0</v>
      </c>
      <c r="J21" s="277">
        <v>0</v>
      </c>
      <c r="K21" s="278">
        <v>0</v>
      </c>
      <c r="L21" s="275">
        <v>0</v>
      </c>
      <c r="M21" s="277">
        <v>0</v>
      </c>
      <c r="N21" s="278">
        <v>0</v>
      </c>
      <c r="O21" s="275">
        <v>0</v>
      </c>
      <c r="P21" s="277">
        <v>0</v>
      </c>
      <c r="Q21" s="278">
        <v>0</v>
      </c>
      <c r="R21" s="297">
        <v>0</v>
      </c>
      <c r="S21" s="281">
        <v>0</v>
      </c>
      <c r="T21" s="281">
        <v>0</v>
      </c>
      <c r="U21" s="296">
        <v>0</v>
      </c>
      <c r="V21" s="296">
        <v>0</v>
      </c>
      <c r="W21" s="307">
        <v>0</v>
      </c>
      <c r="X21" s="307">
        <v>0</v>
      </c>
      <c r="Y21" s="296">
        <v>0</v>
      </c>
      <c r="Z21" s="307">
        <v>0</v>
      </c>
      <c r="AA21" s="307">
        <v>0</v>
      </c>
      <c r="AB21" s="257">
        <v>0</v>
      </c>
      <c r="AC21" s="307">
        <v>0</v>
      </c>
      <c r="AD21" s="307">
        <v>0</v>
      </c>
      <c r="AE21" s="129"/>
    </row>
    <row r="22" spans="1:32" x14ac:dyDescent="0.25">
      <c r="A22" s="106">
        <f t="shared" si="0"/>
        <v>7</v>
      </c>
      <c r="B22" s="145" t="s">
        <v>165</v>
      </c>
      <c r="C22" s="144" t="s">
        <v>78</v>
      </c>
      <c r="D22" s="143" t="s">
        <v>164</v>
      </c>
      <c r="E22" s="268">
        <v>161719.47399999999</v>
      </c>
      <c r="F22" s="296">
        <v>145129.402</v>
      </c>
      <c r="G22" s="296">
        <v>16590.072</v>
      </c>
      <c r="H22" s="256">
        <v>2115.5819999999999</v>
      </c>
      <c r="I22" s="275">
        <v>2066.5879999999997</v>
      </c>
      <c r="J22" s="277">
        <v>1333.588</v>
      </c>
      <c r="K22" s="278">
        <v>733</v>
      </c>
      <c r="L22" s="275">
        <v>48.994</v>
      </c>
      <c r="M22" s="277">
        <v>48.944000000000003</v>
      </c>
      <c r="N22" s="278">
        <v>0.05</v>
      </c>
      <c r="O22" s="275">
        <v>0</v>
      </c>
      <c r="P22" s="277">
        <v>0</v>
      </c>
      <c r="Q22" s="278">
        <v>0</v>
      </c>
      <c r="R22" s="297">
        <v>102583.34636</v>
      </c>
      <c r="S22" s="281">
        <v>102583.34636</v>
      </c>
      <c r="T22" s="281">
        <v>0</v>
      </c>
      <c r="U22" s="296">
        <v>6639.2781816095994</v>
      </c>
      <c r="V22" s="296">
        <v>4617.5169221418573</v>
      </c>
      <c r="W22" s="307">
        <v>0</v>
      </c>
      <c r="X22" s="307">
        <v>4617.5169221418573</v>
      </c>
      <c r="Y22" s="296">
        <v>68.761259467741738</v>
      </c>
      <c r="Z22" s="307">
        <v>0</v>
      </c>
      <c r="AA22" s="307">
        <v>68.761259467741738</v>
      </c>
      <c r="AB22" s="257">
        <v>1953</v>
      </c>
      <c r="AC22" s="307">
        <v>0</v>
      </c>
      <c r="AD22" s="307">
        <v>1953</v>
      </c>
      <c r="AE22" s="129" t="s">
        <v>163</v>
      </c>
    </row>
    <row r="23" spans="1:32" x14ac:dyDescent="0.25">
      <c r="A23" s="106">
        <f t="shared" si="0"/>
        <v>8</v>
      </c>
      <c r="B23" s="145" t="s">
        <v>162</v>
      </c>
      <c r="C23" s="144" t="s">
        <v>78</v>
      </c>
      <c r="D23" s="143" t="s">
        <v>161</v>
      </c>
      <c r="E23" s="268">
        <v>1624556.7479999999</v>
      </c>
      <c r="F23" s="296">
        <v>1583932.3469999998</v>
      </c>
      <c r="G23" s="296">
        <v>40624.400999999983</v>
      </c>
      <c r="H23" s="256">
        <v>24207.140333333336</v>
      </c>
      <c r="I23" s="275">
        <v>-3689.8639999999996</v>
      </c>
      <c r="J23" s="277">
        <v>-2301.8639999999996</v>
      </c>
      <c r="K23" s="278">
        <v>-1388</v>
      </c>
      <c r="L23" s="275">
        <v>27897.004333333334</v>
      </c>
      <c r="M23" s="277">
        <v>27896.934000000001</v>
      </c>
      <c r="N23" s="278">
        <v>7.0333333333333345E-2</v>
      </c>
      <c r="O23" s="275">
        <v>0</v>
      </c>
      <c r="P23" s="277">
        <v>0</v>
      </c>
      <c r="Q23" s="278">
        <v>0</v>
      </c>
      <c r="R23" s="297">
        <v>1459497.2653096609</v>
      </c>
      <c r="S23" s="281">
        <v>1137460.2653096609</v>
      </c>
      <c r="T23" s="281">
        <v>322037</v>
      </c>
      <c r="U23" s="296">
        <v>-7718.7569660163726</v>
      </c>
      <c r="V23" s="296">
        <v>-6579.0748812943939</v>
      </c>
      <c r="W23" s="307">
        <v>0</v>
      </c>
      <c r="X23" s="307">
        <v>-6579.0748812943939</v>
      </c>
      <c r="Y23" s="296">
        <v>-222.68208472197904</v>
      </c>
      <c r="Z23" s="307">
        <v>0</v>
      </c>
      <c r="AA23" s="307">
        <v>-222.68208472197904</v>
      </c>
      <c r="AB23" s="257">
        <v>-917</v>
      </c>
      <c r="AC23" s="307">
        <v>0</v>
      </c>
      <c r="AD23" s="307">
        <v>-917</v>
      </c>
      <c r="AE23" s="129"/>
    </row>
    <row r="24" spans="1:32" x14ac:dyDescent="0.25">
      <c r="A24" s="106">
        <f t="shared" si="0"/>
        <v>9</v>
      </c>
      <c r="B24" s="145" t="s">
        <v>160</v>
      </c>
      <c r="C24" s="144" t="s">
        <v>78</v>
      </c>
      <c r="D24" s="143" t="s">
        <v>159</v>
      </c>
      <c r="E24" s="268">
        <v>13636.45</v>
      </c>
      <c r="F24" s="296">
        <v>13268.45</v>
      </c>
      <c r="G24" s="296">
        <v>368</v>
      </c>
      <c r="H24" s="256">
        <v>0</v>
      </c>
      <c r="I24" s="275">
        <v>0</v>
      </c>
      <c r="J24" s="277">
        <v>0</v>
      </c>
      <c r="K24" s="278">
        <v>0</v>
      </c>
      <c r="L24" s="275">
        <v>0</v>
      </c>
      <c r="M24" s="277">
        <v>0</v>
      </c>
      <c r="N24" s="278">
        <v>0</v>
      </c>
      <c r="O24" s="275">
        <v>0</v>
      </c>
      <c r="P24" s="277">
        <v>0</v>
      </c>
      <c r="Q24" s="278">
        <v>0</v>
      </c>
      <c r="R24" s="297">
        <v>2145.7065600000001</v>
      </c>
      <c r="S24" s="281">
        <v>2036.7065600000001</v>
      </c>
      <c r="T24" s="281">
        <v>109</v>
      </c>
      <c r="U24" s="296">
        <v>0</v>
      </c>
      <c r="V24" s="296">
        <v>0</v>
      </c>
      <c r="W24" s="307">
        <v>0</v>
      </c>
      <c r="X24" s="307">
        <v>0</v>
      </c>
      <c r="Y24" s="296">
        <v>0</v>
      </c>
      <c r="Z24" s="307">
        <v>0</v>
      </c>
      <c r="AA24" s="307">
        <v>0</v>
      </c>
      <c r="AB24" s="257">
        <v>0</v>
      </c>
      <c r="AC24" s="307">
        <v>0</v>
      </c>
      <c r="AD24" s="307">
        <v>0</v>
      </c>
      <c r="AE24" s="129"/>
    </row>
    <row r="25" spans="1:32" x14ac:dyDescent="0.25">
      <c r="A25" s="106">
        <f t="shared" si="0"/>
        <v>10</v>
      </c>
      <c r="B25" s="145" t="s">
        <v>158</v>
      </c>
      <c r="C25" s="144" t="s">
        <v>78</v>
      </c>
      <c r="D25" s="143" t="s">
        <v>157</v>
      </c>
      <c r="E25" s="268">
        <v>25635</v>
      </c>
      <c r="F25" s="296">
        <v>21545</v>
      </c>
      <c r="G25" s="296">
        <v>4090</v>
      </c>
      <c r="H25" s="256">
        <v>0</v>
      </c>
      <c r="I25" s="275">
        <v>0</v>
      </c>
      <c r="J25" s="277">
        <v>0</v>
      </c>
      <c r="K25" s="278">
        <v>0</v>
      </c>
      <c r="L25" s="275">
        <v>0</v>
      </c>
      <c r="M25" s="277">
        <v>0</v>
      </c>
      <c r="N25" s="278">
        <v>0</v>
      </c>
      <c r="O25" s="275">
        <v>0</v>
      </c>
      <c r="P25" s="277">
        <v>0</v>
      </c>
      <c r="Q25" s="278">
        <v>0</v>
      </c>
      <c r="R25" s="297">
        <v>24881.857499999998</v>
      </c>
      <c r="S25" s="281">
        <v>2246.8575000000001</v>
      </c>
      <c r="T25" s="281">
        <v>22635</v>
      </c>
      <c r="U25" s="296">
        <v>0</v>
      </c>
      <c r="V25" s="296">
        <v>0</v>
      </c>
      <c r="W25" s="307">
        <v>0</v>
      </c>
      <c r="X25" s="307">
        <v>0</v>
      </c>
      <c r="Y25" s="296">
        <v>0</v>
      </c>
      <c r="Z25" s="307">
        <v>0</v>
      </c>
      <c r="AA25" s="307">
        <v>0</v>
      </c>
      <c r="AB25" s="257">
        <v>0</v>
      </c>
      <c r="AC25" s="307">
        <v>0</v>
      </c>
      <c r="AD25" s="307">
        <v>0</v>
      </c>
      <c r="AE25" s="129"/>
    </row>
    <row r="26" spans="1:32" x14ac:dyDescent="0.25">
      <c r="A26" s="106">
        <f t="shared" si="0"/>
        <v>11</v>
      </c>
      <c r="B26" s="145" t="s">
        <v>156</v>
      </c>
      <c r="C26" s="144" t="s">
        <v>78</v>
      </c>
      <c r="D26" s="143" t="s">
        <v>155</v>
      </c>
      <c r="E26" s="268">
        <v>294703</v>
      </c>
      <c r="F26" s="296">
        <v>133416</v>
      </c>
      <c r="G26" s="296">
        <v>161287</v>
      </c>
      <c r="H26" s="256">
        <v>0</v>
      </c>
      <c r="I26" s="275">
        <v>0</v>
      </c>
      <c r="J26" s="277">
        <v>0</v>
      </c>
      <c r="K26" s="278">
        <v>0</v>
      </c>
      <c r="L26" s="275">
        <v>0</v>
      </c>
      <c r="M26" s="277">
        <v>0</v>
      </c>
      <c r="N26" s="278">
        <v>0</v>
      </c>
      <c r="O26" s="275">
        <v>0</v>
      </c>
      <c r="P26" s="277">
        <v>0</v>
      </c>
      <c r="Q26" s="278">
        <v>0</v>
      </c>
      <c r="R26" s="297">
        <v>331271</v>
      </c>
      <c r="S26" s="281">
        <v>323861</v>
      </c>
      <c r="T26" s="281">
        <v>7410</v>
      </c>
      <c r="U26" s="296">
        <v>0</v>
      </c>
      <c r="V26" s="296">
        <v>0</v>
      </c>
      <c r="W26" s="307">
        <v>0</v>
      </c>
      <c r="X26" s="307">
        <v>0</v>
      </c>
      <c r="Y26" s="296">
        <v>0</v>
      </c>
      <c r="Z26" s="307">
        <v>0</v>
      </c>
      <c r="AA26" s="307">
        <v>0</v>
      </c>
      <c r="AB26" s="296">
        <v>0</v>
      </c>
      <c r="AC26" s="307">
        <v>0</v>
      </c>
      <c r="AD26" s="307">
        <v>0</v>
      </c>
      <c r="AE26" s="129"/>
    </row>
    <row r="27" spans="1:32" x14ac:dyDescent="0.25">
      <c r="A27" s="106">
        <f t="shared" si="0"/>
        <v>12</v>
      </c>
      <c r="B27" s="145" t="s">
        <v>154</v>
      </c>
      <c r="C27" s="144" t="s">
        <v>78</v>
      </c>
      <c r="D27" s="143" t="s">
        <v>153</v>
      </c>
      <c r="E27" s="268">
        <v>302854</v>
      </c>
      <c r="F27" s="296">
        <v>174167</v>
      </c>
      <c r="G27" s="296">
        <v>128687</v>
      </c>
      <c r="H27" s="256">
        <v>340.98020267946623</v>
      </c>
      <c r="I27" s="275">
        <v>323.63760324131329</v>
      </c>
      <c r="J27" s="277">
        <v>323.63760324131329</v>
      </c>
      <c r="K27" s="278">
        <v>0</v>
      </c>
      <c r="L27" s="275">
        <v>17.342599438152948</v>
      </c>
      <c r="M27" s="277">
        <v>17.342599438152948</v>
      </c>
      <c r="N27" s="278">
        <v>0</v>
      </c>
      <c r="O27" s="275">
        <v>0</v>
      </c>
      <c r="P27" s="277">
        <v>0</v>
      </c>
      <c r="Q27" s="278">
        <v>0</v>
      </c>
      <c r="R27" s="297">
        <v>446525</v>
      </c>
      <c r="S27" s="281">
        <v>371453</v>
      </c>
      <c r="T27" s="281">
        <v>75072</v>
      </c>
      <c r="U27" s="296">
        <v>0</v>
      </c>
      <c r="V27" s="296">
        <v>0</v>
      </c>
      <c r="W27" s="307">
        <v>0</v>
      </c>
      <c r="X27" s="307">
        <v>0</v>
      </c>
      <c r="Y27" s="296">
        <v>0</v>
      </c>
      <c r="Z27" s="307">
        <v>0</v>
      </c>
      <c r="AA27" s="307">
        <v>0</v>
      </c>
      <c r="AB27" s="296">
        <v>0</v>
      </c>
      <c r="AC27" s="307">
        <v>0</v>
      </c>
      <c r="AD27" s="307">
        <v>0</v>
      </c>
      <c r="AE27" s="129"/>
    </row>
    <row r="28" spans="1:32" x14ac:dyDescent="0.25">
      <c r="A28" s="106">
        <f t="shared" si="0"/>
        <v>13</v>
      </c>
      <c r="B28" s="145" t="s">
        <v>152</v>
      </c>
      <c r="C28" s="144" t="s">
        <v>78</v>
      </c>
      <c r="D28" s="143" t="s">
        <v>151</v>
      </c>
      <c r="E28" s="268">
        <v>1604408.1979999999</v>
      </c>
      <c r="F28" s="296">
        <v>1534904.7969999998</v>
      </c>
      <c r="G28" s="296">
        <v>69503.400999999983</v>
      </c>
      <c r="H28" s="256">
        <v>23866.160130653869</v>
      </c>
      <c r="I28" s="275">
        <v>-4013.5016032413128</v>
      </c>
      <c r="J28" s="277">
        <v>-2625.5016032413128</v>
      </c>
      <c r="K28" s="278">
        <v>-1388</v>
      </c>
      <c r="L28" s="275">
        <v>27879.66173389518</v>
      </c>
      <c r="M28" s="277">
        <v>27879.591400561847</v>
      </c>
      <c r="N28" s="278">
        <v>7.0333333333333345E-2</v>
      </c>
      <c r="O28" s="275">
        <v>0</v>
      </c>
      <c r="P28" s="277">
        <v>0</v>
      </c>
      <c r="Q28" s="278">
        <v>0</v>
      </c>
      <c r="R28" s="297">
        <v>1321507.1143696611</v>
      </c>
      <c r="S28" s="281">
        <v>1089658.1143696611</v>
      </c>
      <c r="T28" s="281">
        <v>231849</v>
      </c>
      <c r="U28" s="296">
        <v>-7718.7569660163726</v>
      </c>
      <c r="V28" s="296">
        <v>-6579.0748812943939</v>
      </c>
      <c r="W28" s="307">
        <v>0</v>
      </c>
      <c r="X28" s="307">
        <v>-6579.0748812943939</v>
      </c>
      <c r="Y28" s="296">
        <v>-222.68208472197904</v>
      </c>
      <c r="Z28" s="307">
        <v>0</v>
      </c>
      <c r="AA28" s="307">
        <v>-222.68208472197904</v>
      </c>
      <c r="AB28" s="257">
        <v>-917</v>
      </c>
      <c r="AC28" s="307">
        <v>0</v>
      </c>
      <c r="AD28" s="307">
        <v>-917</v>
      </c>
      <c r="AE28" s="129"/>
    </row>
    <row r="29" spans="1:32" x14ac:dyDescent="0.25">
      <c r="A29" s="106">
        <f t="shared" si="0"/>
        <v>14</v>
      </c>
      <c r="B29" s="145" t="s">
        <v>150</v>
      </c>
      <c r="C29" s="144" t="s">
        <v>78</v>
      </c>
      <c r="D29" s="143" t="s">
        <v>149</v>
      </c>
      <c r="E29" s="268">
        <v>334381</v>
      </c>
      <c r="F29" s="296">
        <v>318791</v>
      </c>
      <c r="G29" s="296">
        <v>15590</v>
      </c>
      <c r="H29" s="256">
        <v>7762.5149172666679</v>
      </c>
      <c r="I29" s="275">
        <v>2186.5825704876315</v>
      </c>
      <c r="J29" s="277">
        <v>1118.6908592876316</v>
      </c>
      <c r="K29" s="278">
        <v>1067.8917112000001</v>
      </c>
      <c r="L29" s="275">
        <v>5575.9323467790364</v>
      </c>
      <c r="M29" s="277">
        <v>5575.9182801123698</v>
      </c>
      <c r="N29" s="278">
        <v>1.406666666666667E-2</v>
      </c>
      <c r="O29" s="275">
        <v>0</v>
      </c>
      <c r="P29" s="277">
        <v>0</v>
      </c>
      <c r="Q29" s="278">
        <v>0</v>
      </c>
      <c r="R29" s="297">
        <v>279162.26199999999</v>
      </c>
      <c r="S29" s="281">
        <v>223419.26199999999</v>
      </c>
      <c r="T29" s="281">
        <v>55743</v>
      </c>
      <c r="U29" s="296">
        <v>7790</v>
      </c>
      <c r="V29" s="296">
        <v>7835</v>
      </c>
      <c r="W29" s="307">
        <v>0</v>
      </c>
      <c r="X29" s="307">
        <v>7835</v>
      </c>
      <c r="Y29" s="296">
        <v>-45</v>
      </c>
      <c r="Z29" s="307">
        <v>0</v>
      </c>
      <c r="AA29" s="307">
        <v>-45</v>
      </c>
      <c r="AB29" s="257">
        <v>0</v>
      </c>
      <c r="AC29" s="307">
        <v>0</v>
      </c>
      <c r="AD29" s="307">
        <v>0</v>
      </c>
      <c r="AE29" s="129"/>
    </row>
    <row r="30" spans="1:32" x14ac:dyDescent="0.25">
      <c r="A30" s="106">
        <f t="shared" si="0"/>
        <v>15</v>
      </c>
      <c r="B30" s="145" t="s">
        <v>148</v>
      </c>
      <c r="C30" s="144" t="s">
        <v>78</v>
      </c>
      <c r="D30" s="143" t="s">
        <v>147</v>
      </c>
      <c r="E30" s="268">
        <v>1277900</v>
      </c>
      <c r="F30" s="296">
        <v>1222477</v>
      </c>
      <c r="G30" s="296">
        <v>55423</v>
      </c>
      <c r="H30" s="256">
        <v>16103.645213387201</v>
      </c>
      <c r="I30" s="275">
        <v>-6200.0841737289447</v>
      </c>
      <c r="J30" s="277">
        <v>-3744.1924625289444</v>
      </c>
      <c r="K30" s="278">
        <v>-2455.8917111999999</v>
      </c>
      <c r="L30" s="275">
        <v>22303.729387116146</v>
      </c>
      <c r="M30" s="277">
        <v>22303.673120449479</v>
      </c>
      <c r="N30" s="278">
        <v>5.6266666666666673E-2</v>
      </c>
      <c r="O30" s="275">
        <v>0</v>
      </c>
      <c r="P30" s="277">
        <v>0</v>
      </c>
      <c r="Q30" s="278">
        <v>0</v>
      </c>
      <c r="R30" s="297">
        <v>1018429.263</v>
      </c>
      <c r="S30" s="281">
        <v>863600.26300000004</v>
      </c>
      <c r="T30" s="281">
        <v>154829</v>
      </c>
      <c r="U30" s="296">
        <v>-15508.756966016372</v>
      </c>
      <c r="V30" s="296">
        <v>-14414.074881294393</v>
      </c>
      <c r="W30" s="307">
        <v>0</v>
      </c>
      <c r="X30" s="307">
        <v>-14414.074881294393</v>
      </c>
      <c r="Y30" s="296">
        <v>-177.68208472197904</v>
      </c>
      <c r="Z30" s="307">
        <v>0</v>
      </c>
      <c r="AA30" s="307">
        <v>-177.68208472197904</v>
      </c>
      <c r="AB30" s="257">
        <v>-917</v>
      </c>
      <c r="AC30" s="307">
        <v>0</v>
      </c>
      <c r="AD30" s="307">
        <v>-917</v>
      </c>
      <c r="AE30" s="129"/>
    </row>
    <row r="31" spans="1:32" x14ac:dyDescent="0.25">
      <c r="A31" s="106">
        <v>16</v>
      </c>
      <c r="B31" s="142" t="s">
        <v>146</v>
      </c>
      <c r="C31" s="141"/>
      <c r="D31" s="140"/>
      <c r="E31" s="268"/>
      <c r="F31" s="268"/>
      <c r="G31" s="268"/>
      <c r="H31" s="268"/>
      <c r="I31" s="294"/>
      <c r="J31" s="308"/>
      <c r="K31" s="309"/>
      <c r="L31" s="294"/>
      <c r="M31" s="308"/>
      <c r="N31" s="309"/>
      <c r="O31" s="294"/>
      <c r="P31" s="308"/>
      <c r="Q31" s="309"/>
      <c r="R31" s="310"/>
      <c r="S31" s="311"/>
      <c r="T31" s="311"/>
      <c r="U31" s="268"/>
      <c r="V31" s="268"/>
      <c r="W31" s="312"/>
      <c r="X31" s="312"/>
      <c r="Y31" s="268"/>
      <c r="Z31" s="311"/>
      <c r="AA31" s="311"/>
      <c r="AB31" s="302"/>
      <c r="AC31" s="311"/>
      <c r="AD31" s="311"/>
      <c r="AE31" s="137"/>
    </row>
    <row r="32" spans="1:32" x14ac:dyDescent="0.25">
      <c r="B32" s="132" t="s">
        <v>145</v>
      </c>
      <c r="C32" s="131" t="s">
        <v>78</v>
      </c>
      <c r="D32" s="130">
        <v>140</v>
      </c>
      <c r="E32" s="272"/>
      <c r="F32" s="256"/>
      <c r="G32" s="256"/>
      <c r="H32" s="256"/>
      <c r="I32" s="275">
        <v>0</v>
      </c>
      <c r="J32" s="277"/>
      <c r="K32" s="278"/>
      <c r="L32" s="275">
        <v>0</v>
      </c>
      <c r="M32" s="277"/>
      <c r="N32" s="278"/>
      <c r="O32" s="275">
        <v>0</v>
      </c>
      <c r="P32" s="277"/>
      <c r="Q32" s="278"/>
      <c r="R32" s="276"/>
      <c r="S32" s="313"/>
      <c r="T32" s="313"/>
      <c r="U32" s="256">
        <v>0</v>
      </c>
      <c r="V32" s="256">
        <v>0</v>
      </c>
      <c r="W32" s="281"/>
      <c r="X32" s="281"/>
      <c r="Y32" s="256">
        <v>0</v>
      </c>
      <c r="Z32" s="313"/>
      <c r="AA32" s="313"/>
      <c r="AB32" s="256">
        <v>0</v>
      </c>
      <c r="AC32" s="313"/>
      <c r="AD32" s="313"/>
      <c r="AE32" s="129"/>
    </row>
    <row r="33" spans="2:31" x14ac:dyDescent="0.25">
      <c r="B33" s="136" t="s">
        <v>144</v>
      </c>
      <c r="C33" s="135"/>
      <c r="D33" s="134"/>
      <c r="E33" s="314"/>
      <c r="F33" s="269"/>
      <c r="G33" s="269"/>
      <c r="H33" s="269"/>
      <c r="I33" s="315"/>
      <c r="J33" s="316"/>
      <c r="K33" s="317"/>
      <c r="L33" s="315"/>
      <c r="M33" s="316"/>
      <c r="N33" s="317"/>
      <c r="O33" s="315"/>
      <c r="P33" s="316"/>
      <c r="Q33" s="317"/>
      <c r="R33" s="318"/>
      <c r="S33" s="319"/>
      <c r="T33" s="319"/>
      <c r="U33" s="269"/>
      <c r="V33" s="269"/>
      <c r="W33" s="320"/>
      <c r="X33" s="320"/>
      <c r="Y33" s="269"/>
      <c r="Z33" s="319"/>
      <c r="AA33" s="319"/>
      <c r="AB33" s="269"/>
      <c r="AC33" s="319"/>
      <c r="AD33" s="319"/>
      <c r="AE33" s="133"/>
    </row>
    <row r="34" spans="2:31" x14ac:dyDescent="0.25">
      <c r="B34" s="128" t="s">
        <v>143</v>
      </c>
      <c r="C34" s="127"/>
      <c r="D34" s="126"/>
      <c r="E34" s="321"/>
      <c r="F34" s="322"/>
      <c r="G34" s="322"/>
      <c r="H34" s="322"/>
      <c r="I34" s="323"/>
      <c r="J34" s="324"/>
      <c r="K34" s="325"/>
      <c r="L34" s="323"/>
      <c r="M34" s="324"/>
      <c r="N34" s="325"/>
      <c r="O34" s="323"/>
      <c r="P34" s="324"/>
      <c r="Q34" s="325"/>
      <c r="R34" s="326"/>
      <c r="S34" s="327"/>
      <c r="T34" s="327"/>
      <c r="U34" s="322"/>
      <c r="V34" s="322"/>
      <c r="W34" s="328"/>
      <c r="X34" s="328"/>
      <c r="Y34" s="322"/>
      <c r="Z34" s="327"/>
      <c r="AA34" s="327"/>
      <c r="AB34" s="322"/>
      <c r="AC34" s="327"/>
      <c r="AD34" s="327"/>
      <c r="AE34" s="129"/>
    </row>
    <row r="35" spans="2:31" x14ac:dyDescent="0.25">
      <c r="B35" s="132" t="s">
        <v>142</v>
      </c>
      <c r="C35" s="131" t="s">
        <v>78</v>
      </c>
      <c r="D35" s="130">
        <v>150</v>
      </c>
      <c r="E35" s="272">
        <v>0</v>
      </c>
      <c r="F35" s="256"/>
      <c r="G35" s="256"/>
      <c r="H35" s="256">
        <v>0</v>
      </c>
      <c r="I35" s="275">
        <v>0</v>
      </c>
      <c r="J35" s="277"/>
      <c r="K35" s="278"/>
      <c r="L35" s="275">
        <v>0</v>
      </c>
      <c r="M35" s="277"/>
      <c r="N35" s="278"/>
      <c r="O35" s="275">
        <v>0</v>
      </c>
      <c r="P35" s="277"/>
      <c r="Q35" s="278"/>
      <c r="R35" s="276">
        <v>0</v>
      </c>
      <c r="S35" s="313"/>
      <c r="T35" s="313"/>
      <c r="U35" s="256">
        <v>0</v>
      </c>
      <c r="V35" s="256">
        <v>0</v>
      </c>
      <c r="W35" s="281"/>
      <c r="X35" s="281"/>
      <c r="Y35" s="256">
        <v>0</v>
      </c>
      <c r="Z35" s="313"/>
      <c r="AA35" s="313"/>
      <c r="AB35" s="256">
        <v>0</v>
      </c>
      <c r="AC35" s="313"/>
      <c r="AD35" s="313"/>
      <c r="AE35" s="129"/>
    </row>
    <row r="36" spans="2:31" x14ac:dyDescent="0.25">
      <c r="B36" s="128" t="s">
        <v>141</v>
      </c>
      <c r="C36" s="127"/>
      <c r="D36" s="126"/>
      <c r="E36" s="321"/>
      <c r="F36" s="322"/>
      <c r="G36" s="322"/>
      <c r="H36" s="322"/>
      <c r="I36" s="323"/>
      <c r="J36" s="324"/>
      <c r="K36" s="325"/>
      <c r="L36" s="323"/>
      <c r="M36" s="324"/>
      <c r="N36" s="325"/>
      <c r="O36" s="323"/>
      <c r="P36" s="324"/>
      <c r="Q36" s="325"/>
      <c r="R36" s="326"/>
      <c r="S36" s="327"/>
      <c r="T36" s="327"/>
      <c r="U36" s="322"/>
      <c r="V36" s="322"/>
      <c r="W36" s="328"/>
      <c r="X36" s="328"/>
      <c r="Y36" s="322"/>
      <c r="Z36" s="327"/>
      <c r="AA36" s="327"/>
      <c r="AB36" s="322"/>
      <c r="AC36" s="327"/>
      <c r="AD36" s="327"/>
      <c r="AE36" s="125"/>
    </row>
    <row r="37" spans="2:31" x14ac:dyDescent="0.25">
      <c r="B37" s="113"/>
      <c r="C37" s="113"/>
      <c r="D37" s="113"/>
      <c r="E37" s="116"/>
      <c r="F37" s="113"/>
      <c r="G37" s="113"/>
      <c r="H37" s="113"/>
      <c r="I37" s="113"/>
      <c r="J37" s="112"/>
      <c r="K37" s="112"/>
      <c r="L37" s="113"/>
      <c r="M37" s="112"/>
      <c r="N37" s="112"/>
      <c r="O37" s="113"/>
      <c r="P37" s="115"/>
      <c r="Q37" s="115"/>
      <c r="R37" s="113"/>
      <c r="S37" s="115"/>
      <c r="T37" s="115"/>
      <c r="U37" s="113"/>
      <c r="V37" s="113"/>
      <c r="W37" s="112"/>
      <c r="X37" s="112"/>
      <c r="Y37" s="113"/>
      <c r="Z37" s="115"/>
      <c r="AA37" s="115"/>
      <c r="AB37" s="113"/>
      <c r="AC37" s="115"/>
      <c r="AD37" s="115"/>
      <c r="AE37" s="113"/>
    </row>
    <row r="38" spans="2:31" x14ac:dyDescent="0.25">
      <c r="B38" s="116" t="s">
        <v>140</v>
      </c>
      <c r="C38" s="116"/>
      <c r="D38" s="116"/>
      <c r="E38" s="116"/>
      <c r="F38" s="116"/>
      <c r="G38" s="116"/>
      <c r="H38" s="116"/>
      <c r="I38" s="116"/>
      <c r="J38" s="124"/>
      <c r="K38" s="124"/>
      <c r="L38" s="116"/>
      <c r="M38" s="124"/>
      <c r="N38" s="124"/>
      <c r="O38" s="116"/>
      <c r="P38" s="123"/>
      <c r="Q38" s="123"/>
      <c r="R38" s="116"/>
      <c r="S38" s="123"/>
      <c r="T38" s="123"/>
      <c r="U38" s="116"/>
      <c r="V38" s="116"/>
      <c r="W38" s="124"/>
      <c r="X38" s="124"/>
      <c r="Y38" s="116"/>
      <c r="Z38" s="123"/>
      <c r="AA38" s="123"/>
      <c r="AB38" s="116"/>
      <c r="AC38" s="123"/>
      <c r="AD38" s="123"/>
      <c r="AE38" s="116"/>
    </row>
    <row r="39" spans="2:31" x14ac:dyDescent="0.25">
      <c r="B39" s="113" t="s">
        <v>139</v>
      </c>
      <c r="C39" s="113"/>
      <c r="D39" s="113"/>
      <c r="E39" s="116"/>
      <c r="F39" s="113"/>
      <c r="G39" s="113"/>
      <c r="H39" s="113"/>
      <c r="I39" s="113"/>
      <c r="J39" s="112"/>
      <c r="K39" s="112"/>
      <c r="L39" s="113"/>
      <c r="M39" s="112"/>
      <c r="N39" s="112"/>
      <c r="O39" s="113"/>
      <c r="P39" s="115"/>
      <c r="Q39" s="115"/>
      <c r="R39" s="113"/>
      <c r="S39" s="115"/>
      <c r="T39" s="115"/>
      <c r="U39" s="113"/>
      <c r="V39" s="113"/>
      <c r="W39" s="112"/>
      <c r="X39" s="112"/>
      <c r="Y39" s="113"/>
      <c r="Z39" s="115"/>
      <c r="AA39" s="115"/>
      <c r="AB39" s="113"/>
      <c r="AC39" s="115"/>
      <c r="AD39" s="115"/>
      <c r="AE39" s="113"/>
    </row>
    <row r="40" spans="2:31" x14ac:dyDescent="0.25">
      <c r="B40" s="113" t="s">
        <v>138</v>
      </c>
      <c r="C40" s="113"/>
      <c r="D40" s="113"/>
      <c r="E40" s="116"/>
      <c r="F40" s="113"/>
      <c r="G40" s="113"/>
      <c r="H40" s="113"/>
      <c r="I40" s="113"/>
      <c r="J40" s="112"/>
      <c r="K40" s="112"/>
      <c r="L40" s="113"/>
      <c r="M40" s="112"/>
      <c r="N40" s="112"/>
      <c r="O40" s="113"/>
      <c r="P40" s="115"/>
      <c r="Q40" s="115"/>
      <c r="R40" s="113"/>
      <c r="S40" s="115"/>
      <c r="T40" s="115"/>
      <c r="U40" s="113"/>
      <c r="V40" s="113"/>
      <c r="W40" s="112"/>
      <c r="X40" s="112"/>
      <c r="Y40" s="113"/>
      <c r="Z40" s="115"/>
      <c r="AA40" s="115"/>
      <c r="AB40" s="113"/>
      <c r="AC40" s="115"/>
      <c r="AD40" s="115"/>
      <c r="AE40" s="113"/>
    </row>
    <row r="41" spans="2:31" x14ac:dyDescent="0.25">
      <c r="B41" s="351" t="s">
        <v>137</v>
      </c>
      <c r="C41" s="351"/>
      <c r="D41" s="351"/>
      <c r="E41" s="351"/>
      <c r="F41" s="351"/>
      <c r="G41" s="351"/>
      <c r="H41" s="351"/>
      <c r="I41" s="351"/>
      <c r="J41" s="351"/>
      <c r="K41" s="351"/>
      <c r="L41" s="351"/>
      <c r="M41" s="351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351"/>
      <c r="AC41" s="351"/>
      <c r="AD41" s="351"/>
      <c r="AE41" s="351"/>
    </row>
    <row r="42" spans="2:31" x14ac:dyDescent="0.25">
      <c r="B42" s="116" t="s">
        <v>136</v>
      </c>
      <c r="C42" s="119"/>
      <c r="D42" s="122"/>
      <c r="E42" s="122"/>
      <c r="F42" s="122"/>
      <c r="G42" s="122"/>
      <c r="H42" s="119"/>
      <c r="I42" s="119"/>
      <c r="J42" s="121"/>
      <c r="K42" s="121"/>
      <c r="L42" s="119"/>
      <c r="M42" s="121"/>
      <c r="N42" s="121"/>
      <c r="O42" s="119"/>
      <c r="P42" s="120"/>
      <c r="Q42" s="120"/>
      <c r="R42" s="119"/>
      <c r="S42" s="120"/>
      <c r="T42" s="120"/>
      <c r="U42" s="119"/>
      <c r="V42" s="119"/>
      <c r="W42" s="121"/>
      <c r="X42" s="121"/>
      <c r="Y42" s="119"/>
      <c r="Z42" s="120"/>
      <c r="AA42" s="120"/>
      <c r="AB42" s="119"/>
      <c r="AC42" s="120"/>
      <c r="AD42" s="120"/>
      <c r="AE42" s="119"/>
    </row>
    <row r="43" spans="2:31" x14ac:dyDescent="0.25">
      <c r="B43" s="113"/>
      <c r="C43" s="113"/>
      <c r="D43" s="113"/>
      <c r="E43" s="116"/>
      <c r="F43" s="113"/>
      <c r="G43" s="113"/>
      <c r="H43" s="113"/>
      <c r="L43" s="113"/>
      <c r="M43" s="112"/>
      <c r="N43" s="112"/>
      <c r="O43" s="113"/>
      <c r="P43" s="115"/>
      <c r="Q43" s="115"/>
      <c r="R43" s="113"/>
      <c r="S43" s="115"/>
      <c r="T43" s="115"/>
      <c r="U43" s="113"/>
      <c r="V43" s="113"/>
      <c r="W43" s="112"/>
      <c r="X43" s="112"/>
      <c r="Y43" s="113"/>
      <c r="Z43" s="115"/>
      <c r="AA43" s="115"/>
      <c r="AB43" s="113"/>
      <c r="AC43" s="115"/>
      <c r="AD43" s="115"/>
      <c r="AE43" s="113"/>
    </row>
    <row r="44" spans="2:31" x14ac:dyDescent="0.25">
      <c r="B44" s="113" t="s">
        <v>81</v>
      </c>
      <c r="C44" s="113"/>
      <c r="D44" s="113"/>
      <c r="E44" s="116"/>
      <c r="F44" s="113"/>
      <c r="G44" s="345"/>
      <c r="H44" s="345"/>
      <c r="I44" s="345"/>
      <c r="J44" s="345"/>
      <c r="L44" s="113"/>
      <c r="M44" s="112"/>
      <c r="N44" s="112"/>
      <c r="O44" s="113"/>
      <c r="P44" s="115"/>
      <c r="Q44" s="115"/>
      <c r="R44" s="113"/>
      <c r="S44" s="115"/>
      <c r="T44" s="115"/>
      <c r="U44" s="113"/>
      <c r="Z44" s="118"/>
      <c r="AA44" s="118"/>
      <c r="AB44" s="113"/>
      <c r="AC44" s="118"/>
      <c r="AD44" s="118"/>
      <c r="AE44" s="117"/>
    </row>
    <row r="45" spans="2:31" x14ac:dyDescent="0.25">
      <c r="B45" s="113"/>
      <c r="C45" s="113"/>
      <c r="D45" s="113"/>
      <c r="E45" s="116"/>
      <c r="F45" s="113"/>
      <c r="G45" s="346" t="s">
        <v>134</v>
      </c>
      <c r="H45" s="346"/>
      <c r="I45" s="346"/>
      <c r="J45" s="346"/>
      <c r="L45" s="113"/>
      <c r="M45" s="112"/>
      <c r="N45" s="112"/>
      <c r="O45" s="113"/>
      <c r="P45" s="115"/>
      <c r="Q45" s="115"/>
      <c r="R45" s="113"/>
      <c r="S45" s="115"/>
      <c r="T45" s="115"/>
      <c r="U45" s="113"/>
      <c r="Z45" s="114"/>
      <c r="AA45" s="114"/>
      <c r="AB45" s="113"/>
      <c r="AC45" s="114"/>
      <c r="AD45" s="114"/>
      <c r="AE45" s="114"/>
    </row>
    <row r="46" spans="2:31" x14ac:dyDescent="0.25">
      <c r="B46" s="113" t="s">
        <v>135</v>
      </c>
      <c r="C46" s="113"/>
      <c r="D46" s="113"/>
      <c r="E46" s="116"/>
      <c r="F46" s="113"/>
      <c r="G46" s="345"/>
      <c r="H46" s="345"/>
      <c r="I46" s="345"/>
      <c r="J46" s="345"/>
      <c r="L46" s="113"/>
      <c r="M46" s="112"/>
      <c r="N46" s="112"/>
      <c r="O46" s="113"/>
      <c r="P46" s="115"/>
      <c r="Q46" s="115"/>
      <c r="R46" s="113"/>
      <c r="S46" s="115"/>
      <c r="T46" s="115"/>
      <c r="U46" s="113"/>
      <c r="Z46" s="118"/>
      <c r="AA46" s="118"/>
      <c r="AB46" s="113"/>
      <c r="AC46" s="118"/>
      <c r="AD46" s="118"/>
      <c r="AE46" s="117"/>
    </row>
    <row r="47" spans="2:31" x14ac:dyDescent="0.25">
      <c r="B47" s="113"/>
      <c r="C47" s="113"/>
      <c r="D47" s="113"/>
      <c r="E47" s="116"/>
      <c r="F47" s="113"/>
      <c r="G47" s="346" t="s">
        <v>134</v>
      </c>
      <c r="H47" s="346"/>
      <c r="I47" s="346"/>
      <c r="J47" s="346"/>
      <c r="L47" s="113"/>
      <c r="M47" s="112"/>
      <c r="N47" s="112"/>
      <c r="O47" s="113"/>
      <c r="P47" s="115"/>
      <c r="Q47" s="115"/>
      <c r="R47" s="113"/>
      <c r="S47" s="115"/>
      <c r="T47" s="115"/>
      <c r="U47" s="113"/>
      <c r="Z47" s="114"/>
      <c r="AA47" s="114"/>
      <c r="AB47" s="113"/>
      <c r="AC47" s="114"/>
      <c r="AD47" s="114"/>
      <c r="AE47" s="114"/>
    </row>
    <row r="58" spans="9:11" x14ac:dyDescent="0.25">
      <c r="I58" s="113"/>
      <c r="J58" s="111"/>
      <c r="K58" s="112"/>
    </row>
    <row r="59" spans="9:11" x14ac:dyDescent="0.25">
      <c r="I59" s="113"/>
      <c r="J59" s="111"/>
      <c r="K59" s="112"/>
    </row>
    <row r="60" spans="9:11" x14ac:dyDescent="0.25">
      <c r="I60" s="113"/>
      <c r="J60" s="111"/>
      <c r="K60" s="112"/>
    </row>
    <row r="61" spans="9:11" x14ac:dyDescent="0.25">
      <c r="I61" s="113"/>
      <c r="J61" s="111"/>
      <c r="K61" s="112"/>
    </row>
    <row r="62" spans="9:11" x14ac:dyDescent="0.25">
      <c r="I62" s="113"/>
      <c r="J62" s="111"/>
      <c r="K62" s="112"/>
    </row>
    <row r="63" spans="9:11" x14ac:dyDescent="0.25">
      <c r="J63" s="111"/>
    </row>
    <row r="64" spans="9:11" x14ac:dyDescent="0.25">
      <c r="J64" s="111"/>
    </row>
    <row r="65" spans="10:10" x14ac:dyDescent="0.25">
      <c r="J65" s="111"/>
    </row>
  </sheetData>
  <mergeCells count="28">
    <mergeCell ref="G46:J46"/>
    <mergeCell ref="G47:J47"/>
    <mergeCell ref="I15:Q15"/>
    <mergeCell ref="V15:AD15"/>
    <mergeCell ref="B41:AE41"/>
    <mergeCell ref="G44:J44"/>
    <mergeCell ref="H15:H16"/>
    <mergeCell ref="R15:R16"/>
    <mergeCell ref="S15:S16"/>
    <mergeCell ref="T15:T16"/>
    <mergeCell ref="U15:U16"/>
    <mergeCell ref="AE15:AE16"/>
    <mergeCell ref="G45:J45"/>
    <mergeCell ref="C13:E13"/>
    <mergeCell ref="GK13:IG13"/>
    <mergeCell ref="B15:B16"/>
    <mergeCell ref="C15:C16"/>
    <mergeCell ref="D15:D16"/>
    <mergeCell ref="E15:E16"/>
    <mergeCell ref="F15:F16"/>
    <mergeCell ref="G15:G16"/>
    <mergeCell ref="C11:I11"/>
    <mergeCell ref="GK11:IG11"/>
    <mergeCell ref="B1:AE1"/>
    <mergeCell ref="GK9:IG9"/>
    <mergeCell ref="C10:H10"/>
    <mergeCell ref="GK10:IG10"/>
    <mergeCell ref="C9:G9"/>
  </mergeCells>
  <conditionalFormatting sqref="AB18:AB36 R18:V36 Y18:Y36 E18:K18 E31:K36 E19:G30">
    <cfRule type="cellIs" dxfId="17" priority="11" operator="equal">
      <formula>0</formula>
    </cfRule>
  </conditionalFormatting>
  <conditionalFormatting sqref="AC31:AD36">
    <cfRule type="cellIs" dxfId="16" priority="8" operator="equal">
      <formula>0</formula>
    </cfRule>
  </conditionalFormatting>
  <conditionalFormatting sqref="Z31:AA36">
    <cfRule type="cellIs" dxfId="15" priority="9" operator="equal">
      <formula>0</formula>
    </cfRule>
  </conditionalFormatting>
  <conditionalFormatting sqref="W18:X36">
    <cfRule type="cellIs" dxfId="14" priority="10" operator="equal">
      <formula>0</formula>
    </cfRule>
  </conditionalFormatting>
  <conditionalFormatting sqref="Z18:AA30">
    <cfRule type="cellIs" dxfId="13" priority="7" operator="equal">
      <formula>0</formula>
    </cfRule>
  </conditionalFormatting>
  <conditionalFormatting sqref="AC18:AD30">
    <cfRule type="cellIs" dxfId="12" priority="6" operator="equal">
      <formula>0</formula>
    </cfRule>
  </conditionalFormatting>
  <conditionalFormatting sqref="H19:K30">
    <cfRule type="cellIs" dxfId="11" priority="5" operator="equal">
      <formula>0</formula>
    </cfRule>
  </conditionalFormatting>
  <conditionalFormatting sqref="O18:Q18 O31:Q36">
    <cfRule type="cellIs" dxfId="10" priority="2" operator="equal">
      <formula>0</formula>
    </cfRule>
  </conditionalFormatting>
  <conditionalFormatting sqref="L19:N30">
    <cfRule type="cellIs" dxfId="9" priority="3" operator="equal">
      <formula>0</formula>
    </cfRule>
  </conditionalFormatting>
  <conditionalFormatting sqref="L18:N18 L31:N36">
    <cfRule type="cellIs" dxfId="8" priority="4" operator="equal">
      <formula>0</formula>
    </cfRule>
  </conditionalFormatting>
  <conditionalFormatting sqref="O19:Q30">
    <cfRule type="cellIs" dxfId="7" priority="1" operator="equal">
      <formula>0</formula>
    </cfRule>
  </conditionalFormatting>
  <pageMargins left="0.31496062992125984" right="0" top="0" bottom="0.15748031496062992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4"/>
  <sheetViews>
    <sheetView tabSelected="1" zoomScale="66" zoomScaleNormal="66" workbookViewId="0">
      <selection activeCell="T10" sqref="T10"/>
    </sheetView>
  </sheetViews>
  <sheetFormatPr defaultColWidth="0.85546875" defaultRowHeight="15" outlineLevelRow="1" outlineLevelCol="2" x14ac:dyDescent="0.25"/>
  <cols>
    <col min="1" max="1" width="4.140625" style="113" customWidth="1"/>
    <col min="2" max="2" width="44.42578125" style="113" customWidth="1"/>
    <col min="3" max="3" width="7.85546875" style="113" customWidth="1"/>
    <col min="4" max="4" width="7" style="113" customWidth="1"/>
    <col min="5" max="5" width="16.28515625" style="113" customWidth="1"/>
    <col min="6" max="6" width="15.5703125" style="112" customWidth="1" outlineLevel="1"/>
    <col min="7" max="7" width="14.140625" style="112" customWidth="1" outlineLevel="1"/>
    <col min="8" max="8" width="13.42578125" style="113" customWidth="1"/>
    <col min="9" max="9" width="12.42578125" style="248" customWidth="1"/>
    <col min="10" max="11" width="12" style="112" customWidth="1" outlineLevel="1"/>
    <col min="12" max="12" width="10.5703125" style="113" customWidth="1"/>
    <col min="13" max="14" width="9.28515625" style="113" customWidth="1" outlineLevel="1"/>
    <col min="15" max="15" width="13.28515625" style="113" customWidth="1"/>
    <col min="16" max="16" width="9.7109375" style="178" customWidth="1"/>
    <col min="17" max="17" width="9.7109375" style="178" customWidth="1" outlineLevel="2"/>
    <col min="18" max="18" width="11.85546875" style="178" customWidth="1" outlineLevel="2"/>
    <col min="19" max="19" width="15" style="178" customWidth="1"/>
    <col min="20" max="20" width="12.28515625" style="178" customWidth="1" outlineLevel="1"/>
    <col min="21" max="21" width="16.140625" style="178" customWidth="1" outlineLevel="1"/>
    <col min="22" max="22" width="12.5703125" style="178" customWidth="1"/>
    <col min="23" max="23" width="14.7109375" style="178" customWidth="1"/>
    <col min="24" max="24" width="11.5703125" style="178" customWidth="1" outlineLevel="1"/>
    <col min="25" max="25" width="15.28515625" style="178" customWidth="1" outlineLevel="1"/>
    <col min="26" max="26" width="10.28515625" style="178" customWidth="1"/>
    <col min="27" max="27" width="12.42578125" style="178" customWidth="1" outlineLevel="1"/>
    <col min="28" max="28" width="14" style="178" customWidth="1" outlineLevel="1"/>
    <col min="29" max="29" width="11.5703125" style="178" customWidth="1"/>
    <col min="30" max="30" width="13.140625" style="178" customWidth="1"/>
    <col min="31" max="31" width="11.7109375" style="178" customWidth="1" outlineLevel="2"/>
    <col min="32" max="32" width="12.42578125" style="178" customWidth="1" outlineLevel="2"/>
    <col min="33" max="33" width="14.28515625" style="178" customWidth="1"/>
    <col min="34" max="169" width="0.85546875" style="113"/>
    <col min="170" max="170" width="0.7109375" style="113" customWidth="1"/>
    <col min="171" max="211" width="0.85546875" style="113"/>
    <col min="212" max="212" width="2.28515625" style="113" customWidth="1"/>
    <col min="213" max="218" width="0.85546875" style="113"/>
    <col min="219" max="219" width="1.42578125" style="113" customWidth="1"/>
    <col min="220" max="225" width="0.85546875" style="113"/>
    <col min="226" max="226" width="2.42578125" style="113" customWidth="1"/>
    <col min="227" max="257" width="0.85546875" style="113"/>
    <col min="258" max="258" width="1.28515625" style="113" customWidth="1"/>
    <col min="259" max="271" width="0.85546875" style="113"/>
    <col min="272" max="272" width="1.5703125" style="113" customWidth="1"/>
    <col min="273" max="425" width="0.85546875" style="113"/>
    <col min="426" max="426" width="0.7109375" style="113" customWidth="1"/>
    <col min="427" max="467" width="0.85546875" style="113"/>
    <col min="468" max="468" width="2.28515625" style="113" customWidth="1"/>
    <col min="469" max="474" width="0.85546875" style="113"/>
    <col min="475" max="475" width="1.42578125" style="113" customWidth="1"/>
    <col min="476" max="481" width="0.85546875" style="113"/>
    <col min="482" max="482" width="2.42578125" style="113" customWidth="1"/>
    <col min="483" max="513" width="0.85546875" style="113"/>
    <col min="514" max="514" width="1.28515625" style="113" customWidth="1"/>
    <col min="515" max="527" width="0.85546875" style="113"/>
    <col min="528" max="528" width="1.5703125" style="113" customWidth="1"/>
    <col min="529" max="681" width="0.85546875" style="113"/>
    <col min="682" max="682" width="0.7109375" style="113" customWidth="1"/>
    <col min="683" max="723" width="0.85546875" style="113"/>
    <col min="724" max="724" width="2.28515625" style="113" customWidth="1"/>
    <col min="725" max="730" width="0.85546875" style="113"/>
    <col min="731" max="731" width="1.42578125" style="113" customWidth="1"/>
    <col min="732" max="737" width="0.85546875" style="113"/>
    <col min="738" max="738" width="2.42578125" style="113" customWidth="1"/>
    <col min="739" max="769" width="0.85546875" style="113"/>
    <col min="770" max="770" width="1.28515625" style="113" customWidth="1"/>
    <col min="771" max="783" width="0.85546875" style="113"/>
    <col min="784" max="784" width="1.5703125" style="113" customWidth="1"/>
    <col min="785" max="937" width="0.85546875" style="113"/>
    <col min="938" max="938" width="0.7109375" style="113" customWidth="1"/>
    <col min="939" max="979" width="0.85546875" style="113"/>
    <col min="980" max="980" width="2.28515625" style="113" customWidth="1"/>
    <col min="981" max="986" width="0.85546875" style="113"/>
    <col min="987" max="987" width="1.42578125" style="113" customWidth="1"/>
    <col min="988" max="993" width="0.85546875" style="113"/>
    <col min="994" max="994" width="2.42578125" style="113" customWidth="1"/>
    <col min="995" max="1025" width="0.85546875" style="113"/>
    <col min="1026" max="1026" width="1.28515625" style="113" customWidth="1"/>
    <col min="1027" max="1039" width="0.85546875" style="113"/>
    <col min="1040" max="1040" width="1.5703125" style="113" customWidth="1"/>
    <col min="1041" max="1193" width="0.85546875" style="113"/>
    <col min="1194" max="1194" width="0.7109375" style="113" customWidth="1"/>
    <col min="1195" max="1235" width="0.85546875" style="113"/>
    <col min="1236" max="1236" width="2.28515625" style="113" customWidth="1"/>
    <col min="1237" max="1242" width="0.85546875" style="113"/>
    <col min="1243" max="1243" width="1.42578125" style="113" customWidth="1"/>
    <col min="1244" max="1249" width="0.85546875" style="113"/>
    <col min="1250" max="1250" width="2.42578125" style="113" customWidth="1"/>
    <col min="1251" max="1281" width="0.85546875" style="113"/>
    <col min="1282" max="1282" width="1.28515625" style="113" customWidth="1"/>
    <col min="1283" max="1295" width="0.85546875" style="113"/>
    <col min="1296" max="1296" width="1.5703125" style="113" customWidth="1"/>
    <col min="1297" max="1449" width="0.85546875" style="113"/>
    <col min="1450" max="1450" width="0.7109375" style="113" customWidth="1"/>
    <col min="1451" max="1491" width="0.85546875" style="113"/>
    <col min="1492" max="1492" width="2.28515625" style="113" customWidth="1"/>
    <col min="1493" max="1498" width="0.85546875" style="113"/>
    <col min="1499" max="1499" width="1.42578125" style="113" customWidth="1"/>
    <col min="1500" max="1505" width="0.85546875" style="113"/>
    <col min="1506" max="1506" width="2.42578125" style="113" customWidth="1"/>
    <col min="1507" max="1537" width="0.85546875" style="113"/>
    <col min="1538" max="1538" width="1.28515625" style="113" customWidth="1"/>
    <col min="1539" max="1551" width="0.85546875" style="113"/>
    <col min="1552" max="1552" width="1.5703125" style="113" customWidth="1"/>
    <col min="1553" max="1705" width="0.85546875" style="113"/>
    <col min="1706" max="1706" width="0.7109375" style="113" customWidth="1"/>
    <col min="1707" max="1747" width="0.85546875" style="113"/>
    <col min="1748" max="1748" width="2.28515625" style="113" customWidth="1"/>
    <col min="1749" max="1754" width="0.85546875" style="113"/>
    <col min="1755" max="1755" width="1.42578125" style="113" customWidth="1"/>
    <col min="1756" max="1761" width="0.85546875" style="113"/>
    <col min="1762" max="1762" width="2.42578125" style="113" customWidth="1"/>
    <col min="1763" max="1793" width="0.85546875" style="113"/>
    <col min="1794" max="1794" width="1.28515625" style="113" customWidth="1"/>
    <col min="1795" max="1807" width="0.85546875" style="113"/>
    <col min="1808" max="1808" width="1.5703125" style="113" customWidth="1"/>
    <col min="1809" max="1961" width="0.85546875" style="113"/>
    <col min="1962" max="1962" width="0.7109375" style="113" customWidth="1"/>
    <col min="1963" max="2003" width="0.85546875" style="113"/>
    <col min="2004" max="2004" width="2.28515625" style="113" customWidth="1"/>
    <col min="2005" max="2010" width="0.85546875" style="113"/>
    <col min="2011" max="2011" width="1.42578125" style="113" customWidth="1"/>
    <col min="2012" max="2017" width="0.85546875" style="113"/>
    <col min="2018" max="2018" width="2.42578125" style="113" customWidth="1"/>
    <col min="2019" max="2049" width="0.85546875" style="113"/>
    <col min="2050" max="2050" width="1.28515625" style="113" customWidth="1"/>
    <col min="2051" max="2063" width="0.85546875" style="113"/>
    <col min="2064" max="2064" width="1.5703125" style="113" customWidth="1"/>
    <col min="2065" max="2217" width="0.85546875" style="113"/>
    <col min="2218" max="2218" width="0.7109375" style="113" customWidth="1"/>
    <col min="2219" max="2259" width="0.85546875" style="113"/>
    <col min="2260" max="2260" width="2.28515625" style="113" customWidth="1"/>
    <col min="2261" max="2266" width="0.85546875" style="113"/>
    <col min="2267" max="2267" width="1.42578125" style="113" customWidth="1"/>
    <col min="2268" max="2273" width="0.85546875" style="113"/>
    <col min="2274" max="2274" width="2.42578125" style="113" customWidth="1"/>
    <col min="2275" max="2305" width="0.85546875" style="113"/>
    <col min="2306" max="2306" width="1.28515625" style="113" customWidth="1"/>
    <col min="2307" max="2319" width="0.85546875" style="113"/>
    <col min="2320" max="2320" width="1.5703125" style="113" customWidth="1"/>
    <col min="2321" max="2473" width="0.85546875" style="113"/>
    <col min="2474" max="2474" width="0.7109375" style="113" customWidth="1"/>
    <col min="2475" max="2515" width="0.85546875" style="113"/>
    <col min="2516" max="2516" width="2.28515625" style="113" customWidth="1"/>
    <col min="2517" max="2522" width="0.85546875" style="113"/>
    <col min="2523" max="2523" width="1.42578125" style="113" customWidth="1"/>
    <col min="2524" max="2529" width="0.85546875" style="113"/>
    <col min="2530" max="2530" width="2.42578125" style="113" customWidth="1"/>
    <col min="2531" max="2561" width="0.85546875" style="113"/>
    <col min="2562" max="2562" width="1.28515625" style="113" customWidth="1"/>
    <col min="2563" max="2575" width="0.85546875" style="113"/>
    <col min="2576" max="2576" width="1.5703125" style="113" customWidth="1"/>
    <col min="2577" max="2729" width="0.85546875" style="113"/>
    <col min="2730" max="2730" width="0.7109375" style="113" customWidth="1"/>
    <col min="2731" max="2771" width="0.85546875" style="113"/>
    <col min="2772" max="2772" width="2.28515625" style="113" customWidth="1"/>
    <col min="2773" max="2778" width="0.85546875" style="113"/>
    <col min="2779" max="2779" width="1.42578125" style="113" customWidth="1"/>
    <col min="2780" max="2785" width="0.85546875" style="113"/>
    <col min="2786" max="2786" width="2.42578125" style="113" customWidth="1"/>
    <col min="2787" max="2817" width="0.85546875" style="113"/>
    <col min="2818" max="2818" width="1.28515625" style="113" customWidth="1"/>
    <col min="2819" max="2831" width="0.85546875" style="113"/>
    <col min="2832" max="2832" width="1.5703125" style="113" customWidth="1"/>
    <col min="2833" max="2985" width="0.85546875" style="113"/>
    <col min="2986" max="2986" width="0.7109375" style="113" customWidth="1"/>
    <col min="2987" max="3027" width="0.85546875" style="113"/>
    <col min="3028" max="3028" width="2.28515625" style="113" customWidth="1"/>
    <col min="3029" max="3034" width="0.85546875" style="113"/>
    <col min="3035" max="3035" width="1.42578125" style="113" customWidth="1"/>
    <col min="3036" max="3041" width="0.85546875" style="113"/>
    <col min="3042" max="3042" width="2.42578125" style="113" customWidth="1"/>
    <col min="3043" max="3073" width="0.85546875" style="113"/>
    <col min="3074" max="3074" width="1.28515625" style="113" customWidth="1"/>
    <col min="3075" max="3087" width="0.85546875" style="113"/>
    <col min="3088" max="3088" width="1.5703125" style="113" customWidth="1"/>
    <col min="3089" max="3241" width="0.85546875" style="113"/>
    <col min="3242" max="3242" width="0.7109375" style="113" customWidth="1"/>
    <col min="3243" max="3283" width="0.85546875" style="113"/>
    <col min="3284" max="3284" width="2.28515625" style="113" customWidth="1"/>
    <col min="3285" max="3290" width="0.85546875" style="113"/>
    <col min="3291" max="3291" width="1.42578125" style="113" customWidth="1"/>
    <col min="3292" max="3297" width="0.85546875" style="113"/>
    <col min="3298" max="3298" width="2.42578125" style="113" customWidth="1"/>
    <col min="3299" max="3329" width="0.85546875" style="113"/>
    <col min="3330" max="3330" width="1.28515625" style="113" customWidth="1"/>
    <col min="3331" max="3343" width="0.85546875" style="113"/>
    <col min="3344" max="3344" width="1.5703125" style="113" customWidth="1"/>
    <col min="3345" max="3497" width="0.85546875" style="113"/>
    <col min="3498" max="3498" width="0.7109375" style="113" customWidth="1"/>
    <col min="3499" max="3539" width="0.85546875" style="113"/>
    <col min="3540" max="3540" width="2.28515625" style="113" customWidth="1"/>
    <col min="3541" max="3546" width="0.85546875" style="113"/>
    <col min="3547" max="3547" width="1.42578125" style="113" customWidth="1"/>
    <col min="3548" max="3553" width="0.85546875" style="113"/>
    <col min="3554" max="3554" width="2.42578125" style="113" customWidth="1"/>
    <col min="3555" max="3585" width="0.85546875" style="113"/>
    <col min="3586" max="3586" width="1.28515625" style="113" customWidth="1"/>
    <col min="3587" max="3599" width="0.85546875" style="113"/>
    <col min="3600" max="3600" width="1.5703125" style="113" customWidth="1"/>
    <col min="3601" max="3753" width="0.85546875" style="113"/>
    <col min="3754" max="3754" width="0.7109375" style="113" customWidth="1"/>
    <col min="3755" max="3795" width="0.85546875" style="113"/>
    <col min="3796" max="3796" width="2.28515625" style="113" customWidth="1"/>
    <col min="3797" max="3802" width="0.85546875" style="113"/>
    <col min="3803" max="3803" width="1.42578125" style="113" customWidth="1"/>
    <col min="3804" max="3809" width="0.85546875" style="113"/>
    <col min="3810" max="3810" width="2.42578125" style="113" customWidth="1"/>
    <col min="3811" max="3841" width="0.85546875" style="113"/>
    <col min="3842" max="3842" width="1.28515625" style="113" customWidth="1"/>
    <col min="3843" max="3855" width="0.85546875" style="113"/>
    <col min="3856" max="3856" width="1.5703125" style="113" customWidth="1"/>
    <col min="3857" max="4009" width="0.85546875" style="113"/>
    <col min="4010" max="4010" width="0.7109375" style="113" customWidth="1"/>
    <col min="4011" max="4051" width="0.85546875" style="113"/>
    <col min="4052" max="4052" width="2.28515625" style="113" customWidth="1"/>
    <col min="4053" max="4058" width="0.85546875" style="113"/>
    <col min="4059" max="4059" width="1.42578125" style="113" customWidth="1"/>
    <col min="4060" max="4065" width="0.85546875" style="113"/>
    <col min="4066" max="4066" width="2.42578125" style="113" customWidth="1"/>
    <col min="4067" max="4097" width="0.85546875" style="113"/>
    <col min="4098" max="4098" width="1.28515625" style="113" customWidth="1"/>
    <col min="4099" max="4111" width="0.85546875" style="113"/>
    <col min="4112" max="4112" width="1.5703125" style="113" customWidth="1"/>
    <col min="4113" max="4265" width="0.85546875" style="113"/>
    <col min="4266" max="4266" width="0.7109375" style="113" customWidth="1"/>
    <col min="4267" max="4307" width="0.85546875" style="113"/>
    <col min="4308" max="4308" width="2.28515625" style="113" customWidth="1"/>
    <col min="4309" max="4314" width="0.85546875" style="113"/>
    <col min="4315" max="4315" width="1.42578125" style="113" customWidth="1"/>
    <col min="4316" max="4321" width="0.85546875" style="113"/>
    <col min="4322" max="4322" width="2.42578125" style="113" customWidth="1"/>
    <col min="4323" max="4353" width="0.85546875" style="113"/>
    <col min="4354" max="4354" width="1.28515625" style="113" customWidth="1"/>
    <col min="4355" max="4367" width="0.85546875" style="113"/>
    <col min="4368" max="4368" width="1.5703125" style="113" customWidth="1"/>
    <col min="4369" max="4521" width="0.85546875" style="113"/>
    <col min="4522" max="4522" width="0.7109375" style="113" customWidth="1"/>
    <col min="4523" max="4563" width="0.85546875" style="113"/>
    <col min="4564" max="4564" width="2.28515625" style="113" customWidth="1"/>
    <col min="4565" max="4570" width="0.85546875" style="113"/>
    <col min="4571" max="4571" width="1.42578125" style="113" customWidth="1"/>
    <col min="4572" max="4577" width="0.85546875" style="113"/>
    <col min="4578" max="4578" width="2.42578125" style="113" customWidth="1"/>
    <col min="4579" max="4609" width="0.85546875" style="113"/>
    <col min="4610" max="4610" width="1.28515625" style="113" customWidth="1"/>
    <col min="4611" max="4623" width="0.85546875" style="113"/>
    <col min="4624" max="4624" width="1.5703125" style="113" customWidth="1"/>
    <col min="4625" max="4777" width="0.85546875" style="113"/>
    <col min="4778" max="4778" width="0.7109375" style="113" customWidth="1"/>
    <col min="4779" max="4819" width="0.85546875" style="113"/>
    <col min="4820" max="4820" width="2.28515625" style="113" customWidth="1"/>
    <col min="4821" max="4826" width="0.85546875" style="113"/>
    <col min="4827" max="4827" width="1.42578125" style="113" customWidth="1"/>
    <col min="4828" max="4833" width="0.85546875" style="113"/>
    <col min="4834" max="4834" width="2.42578125" style="113" customWidth="1"/>
    <col min="4835" max="4865" width="0.85546875" style="113"/>
    <col min="4866" max="4866" width="1.28515625" style="113" customWidth="1"/>
    <col min="4867" max="4879" width="0.85546875" style="113"/>
    <col min="4880" max="4880" width="1.5703125" style="113" customWidth="1"/>
    <col min="4881" max="5033" width="0.85546875" style="113"/>
    <col min="5034" max="5034" width="0.7109375" style="113" customWidth="1"/>
    <col min="5035" max="5075" width="0.85546875" style="113"/>
    <col min="5076" max="5076" width="2.28515625" style="113" customWidth="1"/>
    <col min="5077" max="5082" width="0.85546875" style="113"/>
    <col min="5083" max="5083" width="1.42578125" style="113" customWidth="1"/>
    <col min="5084" max="5089" width="0.85546875" style="113"/>
    <col min="5090" max="5090" width="2.42578125" style="113" customWidth="1"/>
    <col min="5091" max="5121" width="0.85546875" style="113"/>
    <col min="5122" max="5122" width="1.28515625" style="113" customWidth="1"/>
    <col min="5123" max="5135" width="0.85546875" style="113"/>
    <col min="5136" max="5136" width="1.5703125" style="113" customWidth="1"/>
    <col min="5137" max="5289" width="0.85546875" style="113"/>
    <col min="5290" max="5290" width="0.7109375" style="113" customWidth="1"/>
    <col min="5291" max="5331" width="0.85546875" style="113"/>
    <col min="5332" max="5332" width="2.28515625" style="113" customWidth="1"/>
    <col min="5333" max="5338" width="0.85546875" style="113"/>
    <col min="5339" max="5339" width="1.42578125" style="113" customWidth="1"/>
    <col min="5340" max="5345" width="0.85546875" style="113"/>
    <col min="5346" max="5346" width="2.42578125" style="113" customWidth="1"/>
    <col min="5347" max="5377" width="0.85546875" style="113"/>
    <col min="5378" max="5378" width="1.28515625" style="113" customWidth="1"/>
    <col min="5379" max="5391" width="0.85546875" style="113"/>
    <col min="5392" max="5392" width="1.5703125" style="113" customWidth="1"/>
    <col min="5393" max="5545" width="0.85546875" style="113"/>
    <col min="5546" max="5546" width="0.7109375" style="113" customWidth="1"/>
    <col min="5547" max="5587" width="0.85546875" style="113"/>
    <col min="5588" max="5588" width="2.28515625" style="113" customWidth="1"/>
    <col min="5589" max="5594" width="0.85546875" style="113"/>
    <col min="5595" max="5595" width="1.42578125" style="113" customWidth="1"/>
    <col min="5596" max="5601" width="0.85546875" style="113"/>
    <col min="5602" max="5602" width="2.42578125" style="113" customWidth="1"/>
    <col min="5603" max="5633" width="0.85546875" style="113"/>
    <col min="5634" max="5634" width="1.28515625" style="113" customWidth="1"/>
    <col min="5635" max="5647" width="0.85546875" style="113"/>
    <col min="5648" max="5648" width="1.5703125" style="113" customWidth="1"/>
    <col min="5649" max="5801" width="0.85546875" style="113"/>
    <col min="5802" max="5802" width="0.7109375" style="113" customWidth="1"/>
    <col min="5803" max="5843" width="0.85546875" style="113"/>
    <col min="5844" max="5844" width="2.28515625" style="113" customWidth="1"/>
    <col min="5845" max="5850" width="0.85546875" style="113"/>
    <col min="5851" max="5851" width="1.42578125" style="113" customWidth="1"/>
    <col min="5852" max="5857" width="0.85546875" style="113"/>
    <col min="5858" max="5858" width="2.42578125" style="113" customWidth="1"/>
    <col min="5859" max="5889" width="0.85546875" style="113"/>
    <col min="5890" max="5890" width="1.28515625" style="113" customWidth="1"/>
    <col min="5891" max="5903" width="0.85546875" style="113"/>
    <col min="5904" max="5904" width="1.5703125" style="113" customWidth="1"/>
    <col min="5905" max="6057" width="0.85546875" style="113"/>
    <col min="6058" max="6058" width="0.7109375" style="113" customWidth="1"/>
    <col min="6059" max="6099" width="0.85546875" style="113"/>
    <col min="6100" max="6100" width="2.28515625" style="113" customWidth="1"/>
    <col min="6101" max="6106" width="0.85546875" style="113"/>
    <col min="6107" max="6107" width="1.42578125" style="113" customWidth="1"/>
    <col min="6108" max="6113" width="0.85546875" style="113"/>
    <col min="6114" max="6114" width="2.42578125" style="113" customWidth="1"/>
    <col min="6115" max="6145" width="0.85546875" style="113"/>
    <col min="6146" max="6146" width="1.28515625" style="113" customWidth="1"/>
    <col min="6147" max="6159" width="0.85546875" style="113"/>
    <col min="6160" max="6160" width="1.5703125" style="113" customWidth="1"/>
    <col min="6161" max="6313" width="0.85546875" style="113"/>
    <col min="6314" max="6314" width="0.7109375" style="113" customWidth="1"/>
    <col min="6315" max="6355" width="0.85546875" style="113"/>
    <col min="6356" max="6356" width="2.28515625" style="113" customWidth="1"/>
    <col min="6357" max="6362" width="0.85546875" style="113"/>
    <col min="6363" max="6363" width="1.42578125" style="113" customWidth="1"/>
    <col min="6364" max="6369" width="0.85546875" style="113"/>
    <col min="6370" max="6370" width="2.42578125" style="113" customWidth="1"/>
    <col min="6371" max="6401" width="0.85546875" style="113"/>
    <col min="6402" max="6402" width="1.28515625" style="113" customWidth="1"/>
    <col min="6403" max="6415" width="0.85546875" style="113"/>
    <col min="6416" max="6416" width="1.5703125" style="113" customWidth="1"/>
    <col min="6417" max="6569" width="0.85546875" style="113"/>
    <col min="6570" max="6570" width="0.7109375" style="113" customWidth="1"/>
    <col min="6571" max="6611" width="0.85546875" style="113"/>
    <col min="6612" max="6612" width="2.28515625" style="113" customWidth="1"/>
    <col min="6613" max="6618" width="0.85546875" style="113"/>
    <col min="6619" max="6619" width="1.42578125" style="113" customWidth="1"/>
    <col min="6620" max="6625" width="0.85546875" style="113"/>
    <col min="6626" max="6626" width="2.42578125" style="113" customWidth="1"/>
    <col min="6627" max="6657" width="0.85546875" style="113"/>
    <col min="6658" max="6658" width="1.28515625" style="113" customWidth="1"/>
    <col min="6659" max="6671" width="0.85546875" style="113"/>
    <col min="6672" max="6672" width="1.5703125" style="113" customWidth="1"/>
    <col min="6673" max="6825" width="0.85546875" style="113"/>
    <col min="6826" max="6826" width="0.7109375" style="113" customWidth="1"/>
    <col min="6827" max="6867" width="0.85546875" style="113"/>
    <col min="6868" max="6868" width="2.28515625" style="113" customWidth="1"/>
    <col min="6869" max="6874" width="0.85546875" style="113"/>
    <col min="6875" max="6875" width="1.42578125" style="113" customWidth="1"/>
    <col min="6876" max="6881" width="0.85546875" style="113"/>
    <col min="6882" max="6882" width="2.42578125" style="113" customWidth="1"/>
    <col min="6883" max="6913" width="0.85546875" style="113"/>
    <col min="6914" max="6914" width="1.28515625" style="113" customWidth="1"/>
    <col min="6915" max="6927" width="0.85546875" style="113"/>
    <col min="6928" max="6928" width="1.5703125" style="113" customWidth="1"/>
    <col min="6929" max="7081" width="0.85546875" style="113"/>
    <col min="7082" max="7082" width="0.7109375" style="113" customWidth="1"/>
    <col min="7083" max="7123" width="0.85546875" style="113"/>
    <col min="7124" max="7124" width="2.28515625" style="113" customWidth="1"/>
    <col min="7125" max="7130" width="0.85546875" style="113"/>
    <col min="7131" max="7131" width="1.42578125" style="113" customWidth="1"/>
    <col min="7132" max="7137" width="0.85546875" style="113"/>
    <col min="7138" max="7138" width="2.42578125" style="113" customWidth="1"/>
    <col min="7139" max="7169" width="0.85546875" style="113"/>
    <col min="7170" max="7170" width="1.28515625" style="113" customWidth="1"/>
    <col min="7171" max="7183" width="0.85546875" style="113"/>
    <col min="7184" max="7184" width="1.5703125" style="113" customWidth="1"/>
    <col min="7185" max="7337" width="0.85546875" style="113"/>
    <col min="7338" max="7338" width="0.7109375" style="113" customWidth="1"/>
    <col min="7339" max="7379" width="0.85546875" style="113"/>
    <col min="7380" max="7380" width="2.28515625" style="113" customWidth="1"/>
    <col min="7381" max="7386" width="0.85546875" style="113"/>
    <col min="7387" max="7387" width="1.42578125" style="113" customWidth="1"/>
    <col min="7388" max="7393" width="0.85546875" style="113"/>
    <col min="7394" max="7394" width="2.42578125" style="113" customWidth="1"/>
    <col min="7395" max="7425" width="0.85546875" style="113"/>
    <col min="7426" max="7426" width="1.28515625" style="113" customWidth="1"/>
    <col min="7427" max="7439" width="0.85546875" style="113"/>
    <col min="7440" max="7440" width="1.5703125" style="113" customWidth="1"/>
    <col min="7441" max="7593" width="0.85546875" style="113"/>
    <col min="7594" max="7594" width="0.7109375" style="113" customWidth="1"/>
    <col min="7595" max="7635" width="0.85546875" style="113"/>
    <col min="7636" max="7636" width="2.28515625" style="113" customWidth="1"/>
    <col min="7637" max="7642" width="0.85546875" style="113"/>
    <col min="7643" max="7643" width="1.42578125" style="113" customWidth="1"/>
    <col min="7644" max="7649" width="0.85546875" style="113"/>
    <col min="7650" max="7650" width="2.42578125" style="113" customWidth="1"/>
    <col min="7651" max="7681" width="0.85546875" style="113"/>
    <col min="7682" max="7682" width="1.28515625" style="113" customWidth="1"/>
    <col min="7683" max="7695" width="0.85546875" style="113"/>
    <col min="7696" max="7696" width="1.5703125" style="113" customWidth="1"/>
    <col min="7697" max="7849" width="0.85546875" style="113"/>
    <col min="7850" max="7850" width="0.7109375" style="113" customWidth="1"/>
    <col min="7851" max="7891" width="0.85546875" style="113"/>
    <col min="7892" max="7892" width="2.28515625" style="113" customWidth="1"/>
    <col min="7893" max="7898" width="0.85546875" style="113"/>
    <col min="7899" max="7899" width="1.42578125" style="113" customWidth="1"/>
    <col min="7900" max="7905" width="0.85546875" style="113"/>
    <col min="7906" max="7906" width="2.42578125" style="113" customWidth="1"/>
    <col min="7907" max="7937" width="0.85546875" style="113"/>
    <col min="7938" max="7938" width="1.28515625" style="113" customWidth="1"/>
    <col min="7939" max="7951" width="0.85546875" style="113"/>
    <col min="7952" max="7952" width="1.5703125" style="113" customWidth="1"/>
    <col min="7953" max="8105" width="0.85546875" style="113"/>
    <col min="8106" max="8106" width="0.7109375" style="113" customWidth="1"/>
    <col min="8107" max="8147" width="0.85546875" style="113"/>
    <col min="8148" max="8148" width="2.28515625" style="113" customWidth="1"/>
    <col min="8149" max="8154" width="0.85546875" style="113"/>
    <col min="8155" max="8155" width="1.42578125" style="113" customWidth="1"/>
    <col min="8156" max="8161" width="0.85546875" style="113"/>
    <col min="8162" max="8162" width="2.42578125" style="113" customWidth="1"/>
    <col min="8163" max="8193" width="0.85546875" style="113"/>
    <col min="8194" max="8194" width="1.28515625" style="113" customWidth="1"/>
    <col min="8195" max="8207" width="0.85546875" style="113"/>
    <col min="8208" max="8208" width="1.5703125" style="113" customWidth="1"/>
    <col min="8209" max="8361" width="0.85546875" style="113"/>
    <col min="8362" max="8362" width="0.7109375" style="113" customWidth="1"/>
    <col min="8363" max="8403" width="0.85546875" style="113"/>
    <col min="8404" max="8404" width="2.28515625" style="113" customWidth="1"/>
    <col min="8405" max="8410" width="0.85546875" style="113"/>
    <col min="8411" max="8411" width="1.42578125" style="113" customWidth="1"/>
    <col min="8412" max="8417" width="0.85546875" style="113"/>
    <col min="8418" max="8418" width="2.42578125" style="113" customWidth="1"/>
    <col min="8419" max="8449" width="0.85546875" style="113"/>
    <col min="8450" max="8450" width="1.28515625" style="113" customWidth="1"/>
    <col min="8451" max="8463" width="0.85546875" style="113"/>
    <col min="8464" max="8464" width="1.5703125" style="113" customWidth="1"/>
    <col min="8465" max="8617" width="0.85546875" style="113"/>
    <col min="8618" max="8618" width="0.7109375" style="113" customWidth="1"/>
    <col min="8619" max="8659" width="0.85546875" style="113"/>
    <col min="8660" max="8660" width="2.28515625" style="113" customWidth="1"/>
    <col min="8661" max="8666" width="0.85546875" style="113"/>
    <col min="8667" max="8667" width="1.42578125" style="113" customWidth="1"/>
    <col min="8668" max="8673" width="0.85546875" style="113"/>
    <col min="8674" max="8674" width="2.42578125" style="113" customWidth="1"/>
    <col min="8675" max="8705" width="0.85546875" style="113"/>
    <col min="8706" max="8706" width="1.28515625" style="113" customWidth="1"/>
    <col min="8707" max="8719" width="0.85546875" style="113"/>
    <col min="8720" max="8720" width="1.5703125" style="113" customWidth="1"/>
    <col min="8721" max="8873" width="0.85546875" style="113"/>
    <col min="8874" max="8874" width="0.7109375" style="113" customWidth="1"/>
    <col min="8875" max="8915" width="0.85546875" style="113"/>
    <col min="8916" max="8916" width="2.28515625" style="113" customWidth="1"/>
    <col min="8917" max="8922" width="0.85546875" style="113"/>
    <col min="8923" max="8923" width="1.42578125" style="113" customWidth="1"/>
    <col min="8924" max="8929" width="0.85546875" style="113"/>
    <col min="8930" max="8930" width="2.42578125" style="113" customWidth="1"/>
    <col min="8931" max="8961" width="0.85546875" style="113"/>
    <col min="8962" max="8962" width="1.28515625" style="113" customWidth="1"/>
    <col min="8963" max="8975" width="0.85546875" style="113"/>
    <col min="8976" max="8976" width="1.5703125" style="113" customWidth="1"/>
    <col min="8977" max="9129" width="0.85546875" style="113"/>
    <col min="9130" max="9130" width="0.7109375" style="113" customWidth="1"/>
    <col min="9131" max="9171" width="0.85546875" style="113"/>
    <col min="9172" max="9172" width="2.28515625" style="113" customWidth="1"/>
    <col min="9173" max="9178" width="0.85546875" style="113"/>
    <col min="9179" max="9179" width="1.42578125" style="113" customWidth="1"/>
    <col min="9180" max="9185" width="0.85546875" style="113"/>
    <col min="9186" max="9186" width="2.42578125" style="113" customWidth="1"/>
    <col min="9187" max="9217" width="0.85546875" style="113"/>
    <col min="9218" max="9218" width="1.28515625" style="113" customWidth="1"/>
    <col min="9219" max="9231" width="0.85546875" style="113"/>
    <col min="9232" max="9232" width="1.5703125" style="113" customWidth="1"/>
    <col min="9233" max="9385" width="0.85546875" style="113"/>
    <col min="9386" max="9386" width="0.7109375" style="113" customWidth="1"/>
    <col min="9387" max="9427" width="0.85546875" style="113"/>
    <col min="9428" max="9428" width="2.28515625" style="113" customWidth="1"/>
    <col min="9429" max="9434" width="0.85546875" style="113"/>
    <col min="9435" max="9435" width="1.42578125" style="113" customWidth="1"/>
    <col min="9436" max="9441" width="0.85546875" style="113"/>
    <col min="9442" max="9442" width="2.42578125" style="113" customWidth="1"/>
    <col min="9443" max="9473" width="0.85546875" style="113"/>
    <col min="9474" max="9474" width="1.28515625" style="113" customWidth="1"/>
    <col min="9475" max="9487" width="0.85546875" style="113"/>
    <col min="9488" max="9488" width="1.5703125" style="113" customWidth="1"/>
    <col min="9489" max="9641" width="0.85546875" style="113"/>
    <col min="9642" max="9642" width="0.7109375" style="113" customWidth="1"/>
    <col min="9643" max="9683" width="0.85546875" style="113"/>
    <col min="9684" max="9684" width="2.28515625" style="113" customWidth="1"/>
    <col min="9685" max="9690" width="0.85546875" style="113"/>
    <col min="9691" max="9691" width="1.42578125" style="113" customWidth="1"/>
    <col min="9692" max="9697" width="0.85546875" style="113"/>
    <col min="9698" max="9698" width="2.42578125" style="113" customWidth="1"/>
    <col min="9699" max="9729" width="0.85546875" style="113"/>
    <col min="9730" max="9730" width="1.28515625" style="113" customWidth="1"/>
    <col min="9731" max="9743" width="0.85546875" style="113"/>
    <col min="9744" max="9744" width="1.5703125" style="113" customWidth="1"/>
    <col min="9745" max="9897" width="0.85546875" style="113"/>
    <col min="9898" max="9898" width="0.7109375" style="113" customWidth="1"/>
    <col min="9899" max="9939" width="0.85546875" style="113"/>
    <col min="9940" max="9940" width="2.28515625" style="113" customWidth="1"/>
    <col min="9941" max="9946" width="0.85546875" style="113"/>
    <col min="9947" max="9947" width="1.42578125" style="113" customWidth="1"/>
    <col min="9948" max="9953" width="0.85546875" style="113"/>
    <col min="9954" max="9954" width="2.42578125" style="113" customWidth="1"/>
    <col min="9955" max="9985" width="0.85546875" style="113"/>
    <col min="9986" max="9986" width="1.28515625" style="113" customWidth="1"/>
    <col min="9987" max="9999" width="0.85546875" style="113"/>
    <col min="10000" max="10000" width="1.5703125" style="113" customWidth="1"/>
    <col min="10001" max="10153" width="0.85546875" style="113"/>
    <col min="10154" max="10154" width="0.7109375" style="113" customWidth="1"/>
    <col min="10155" max="10195" width="0.85546875" style="113"/>
    <col min="10196" max="10196" width="2.28515625" style="113" customWidth="1"/>
    <col min="10197" max="10202" width="0.85546875" style="113"/>
    <col min="10203" max="10203" width="1.42578125" style="113" customWidth="1"/>
    <col min="10204" max="10209" width="0.85546875" style="113"/>
    <col min="10210" max="10210" width="2.42578125" style="113" customWidth="1"/>
    <col min="10211" max="10241" width="0.85546875" style="113"/>
    <col min="10242" max="10242" width="1.28515625" style="113" customWidth="1"/>
    <col min="10243" max="10255" width="0.85546875" style="113"/>
    <col min="10256" max="10256" width="1.5703125" style="113" customWidth="1"/>
    <col min="10257" max="10409" width="0.85546875" style="113"/>
    <col min="10410" max="10410" width="0.7109375" style="113" customWidth="1"/>
    <col min="10411" max="10451" width="0.85546875" style="113"/>
    <col min="10452" max="10452" width="2.28515625" style="113" customWidth="1"/>
    <col min="10453" max="10458" width="0.85546875" style="113"/>
    <col min="10459" max="10459" width="1.42578125" style="113" customWidth="1"/>
    <col min="10460" max="10465" width="0.85546875" style="113"/>
    <col min="10466" max="10466" width="2.42578125" style="113" customWidth="1"/>
    <col min="10467" max="10497" width="0.85546875" style="113"/>
    <col min="10498" max="10498" width="1.28515625" style="113" customWidth="1"/>
    <col min="10499" max="10511" width="0.85546875" style="113"/>
    <col min="10512" max="10512" width="1.5703125" style="113" customWidth="1"/>
    <col min="10513" max="10665" width="0.85546875" style="113"/>
    <col min="10666" max="10666" width="0.7109375" style="113" customWidth="1"/>
    <col min="10667" max="10707" width="0.85546875" style="113"/>
    <col min="10708" max="10708" width="2.28515625" style="113" customWidth="1"/>
    <col min="10709" max="10714" width="0.85546875" style="113"/>
    <col min="10715" max="10715" width="1.42578125" style="113" customWidth="1"/>
    <col min="10716" max="10721" width="0.85546875" style="113"/>
    <col min="10722" max="10722" width="2.42578125" style="113" customWidth="1"/>
    <col min="10723" max="10753" width="0.85546875" style="113"/>
    <col min="10754" max="10754" width="1.28515625" style="113" customWidth="1"/>
    <col min="10755" max="10767" width="0.85546875" style="113"/>
    <col min="10768" max="10768" width="1.5703125" style="113" customWidth="1"/>
    <col min="10769" max="10921" width="0.85546875" style="113"/>
    <col min="10922" max="10922" width="0.7109375" style="113" customWidth="1"/>
    <col min="10923" max="10963" width="0.85546875" style="113"/>
    <col min="10964" max="10964" width="2.28515625" style="113" customWidth="1"/>
    <col min="10965" max="10970" width="0.85546875" style="113"/>
    <col min="10971" max="10971" width="1.42578125" style="113" customWidth="1"/>
    <col min="10972" max="10977" width="0.85546875" style="113"/>
    <col min="10978" max="10978" width="2.42578125" style="113" customWidth="1"/>
    <col min="10979" max="11009" width="0.85546875" style="113"/>
    <col min="11010" max="11010" width="1.28515625" style="113" customWidth="1"/>
    <col min="11011" max="11023" width="0.85546875" style="113"/>
    <col min="11024" max="11024" width="1.5703125" style="113" customWidth="1"/>
    <col min="11025" max="11177" width="0.85546875" style="113"/>
    <col min="11178" max="11178" width="0.7109375" style="113" customWidth="1"/>
    <col min="11179" max="11219" width="0.85546875" style="113"/>
    <col min="11220" max="11220" width="2.28515625" style="113" customWidth="1"/>
    <col min="11221" max="11226" width="0.85546875" style="113"/>
    <col min="11227" max="11227" width="1.42578125" style="113" customWidth="1"/>
    <col min="11228" max="11233" width="0.85546875" style="113"/>
    <col min="11234" max="11234" width="2.42578125" style="113" customWidth="1"/>
    <col min="11235" max="11265" width="0.85546875" style="113"/>
    <col min="11266" max="11266" width="1.28515625" style="113" customWidth="1"/>
    <col min="11267" max="11279" width="0.85546875" style="113"/>
    <col min="11280" max="11280" width="1.5703125" style="113" customWidth="1"/>
    <col min="11281" max="11433" width="0.85546875" style="113"/>
    <col min="11434" max="11434" width="0.7109375" style="113" customWidth="1"/>
    <col min="11435" max="11475" width="0.85546875" style="113"/>
    <col min="11476" max="11476" width="2.28515625" style="113" customWidth="1"/>
    <col min="11477" max="11482" width="0.85546875" style="113"/>
    <col min="11483" max="11483" width="1.42578125" style="113" customWidth="1"/>
    <col min="11484" max="11489" width="0.85546875" style="113"/>
    <col min="11490" max="11490" width="2.42578125" style="113" customWidth="1"/>
    <col min="11491" max="11521" width="0.85546875" style="113"/>
    <col min="11522" max="11522" width="1.28515625" style="113" customWidth="1"/>
    <col min="11523" max="11535" width="0.85546875" style="113"/>
    <col min="11536" max="11536" width="1.5703125" style="113" customWidth="1"/>
    <col min="11537" max="11689" width="0.85546875" style="113"/>
    <col min="11690" max="11690" width="0.7109375" style="113" customWidth="1"/>
    <col min="11691" max="11731" width="0.85546875" style="113"/>
    <col min="11732" max="11732" width="2.28515625" style="113" customWidth="1"/>
    <col min="11733" max="11738" width="0.85546875" style="113"/>
    <col min="11739" max="11739" width="1.42578125" style="113" customWidth="1"/>
    <col min="11740" max="11745" width="0.85546875" style="113"/>
    <col min="11746" max="11746" width="2.42578125" style="113" customWidth="1"/>
    <col min="11747" max="11777" width="0.85546875" style="113"/>
    <col min="11778" max="11778" width="1.28515625" style="113" customWidth="1"/>
    <col min="11779" max="11791" width="0.85546875" style="113"/>
    <col min="11792" max="11792" width="1.5703125" style="113" customWidth="1"/>
    <col min="11793" max="11945" width="0.85546875" style="113"/>
    <col min="11946" max="11946" width="0.7109375" style="113" customWidth="1"/>
    <col min="11947" max="11987" width="0.85546875" style="113"/>
    <col min="11988" max="11988" width="2.28515625" style="113" customWidth="1"/>
    <col min="11989" max="11994" width="0.85546875" style="113"/>
    <col min="11995" max="11995" width="1.42578125" style="113" customWidth="1"/>
    <col min="11996" max="12001" width="0.85546875" style="113"/>
    <col min="12002" max="12002" width="2.42578125" style="113" customWidth="1"/>
    <col min="12003" max="12033" width="0.85546875" style="113"/>
    <col min="12034" max="12034" width="1.28515625" style="113" customWidth="1"/>
    <col min="12035" max="12047" width="0.85546875" style="113"/>
    <col min="12048" max="12048" width="1.5703125" style="113" customWidth="1"/>
    <col min="12049" max="12201" width="0.85546875" style="113"/>
    <col min="12202" max="12202" width="0.7109375" style="113" customWidth="1"/>
    <col min="12203" max="12243" width="0.85546875" style="113"/>
    <col min="12244" max="12244" width="2.28515625" style="113" customWidth="1"/>
    <col min="12245" max="12250" width="0.85546875" style="113"/>
    <col min="12251" max="12251" width="1.42578125" style="113" customWidth="1"/>
    <col min="12252" max="12257" width="0.85546875" style="113"/>
    <col min="12258" max="12258" width="2.42578125" style="113" customWidth="1"/>
    <col min="12259" max="12289" width="0.85546875" style="113"/>
    <col min="12290" max="12290" width="1.28515625" style="113" customWidth="1"/>
    <col min="12291" max="12303" width="0.85546875" style="113"/>
    <col min="12304" max="12304" width="1.5703125" style="113" customWidth="1"/>
    <col min="12305" max="12457" width="0.85546875" style="113"/>
    <col min="12458" max="12458" width="0.7109375" style="113" customWidth="1"/>
    <col min="12459" max="12499" width="0.85546875" style="113"/>
    <col min="12500" max="12500" width="2.28515625" style="113" customWidth="1"/>
    <col min="12501" max="12506" width="0.85546875" style="113"/>
    <col min="12507" max="12507" width="1.42578125" style="113" customWidth="1"/>
    <col min="12508" max="12513" width="0.85546875" style="113"/>
    <col min="12514" max="12514" width="2.42578125" style="113" customWidth="1"/>
    <col min="12515" max="12545" width="0.85546875" style="113"/>
    <col min="12546" max="12546" width="1.28515625" style="113" customWidth="1"/>
    <col min="12547" max="12559" width="0.85546875" style="113"/>
    <col min="12560" max="12560" width="1.5703125" style="113" customWidth="1"/>
    <col min="12561" max="12713" width="0.85546875" style="113"/>
    <col min="12714" max="12714" width="0.7109375" style="113" customWidth="1"/>
    <col min="12715" max="12755" width="0.85546875" style="113"/>
    <col min="12756" max="12756" width="2.28515625" style="113" customWidth="1"/>
    <col min="12757" max="12762" width="0.85546875" style="113"/>
    <col min="12763" max="12763" width="1.42578125" style="113" customWidth="1"/>
    <col min="12764" max="12769" width="0.85546875" style="113"/>
    <col min="12770" max="12770" width="2.42578125" style="113" customWidth="1"/>
    <col min="12771" max="12801" width="0.85546875" style="113"/>
    <col min="12802" max="12802" width="1.28515625" style="113" customWidth="1"/>
    <col min="12803" max="12815" width="0.85546875" style="113"/>
    <col min="12816" max="12816" width="1.5703125" style="113" customWidth="1"/>
    <col min="12817" max="12969" width="0.85546875" style="113"/>
    <col min="12970" max="12970" width="0.7109375" style="113" customWidth="1"/>
    <col min="12971" max="13011" width="0.85546875" style="113"/>
    <col min="13012" max="13012" width="2.28515625" style="113" customWidth="1"/>
    <col min="13013" max="13018" width="0.85546875" style="113"/>
    <col min="13019" max="13019" width="1.42578125" style="113" customWidth="1"/>
    <col min="13020" max="13025" width="0.85546875" style="113"/>
    <col min="13026" max="13026" width="2.42578125" style="113" customWidth="1"/>
    <col min="13027" max="13057" width="0.85546875" style="113"/>
    <col min="13058" max="13058" width="1.28515625" style="113" customWidth="1"/>
    <col min="13059" max="13071" width="0.85546875" style="113"/>
    <col min="13072" max="13072" width="1.5703125" style="113" customWidth="1"/>
    <col min="13073" max="13225" width="0.85546875" style="113"/>
    <col min="13226" max="13226" width="0.7109375" style="113" customWidth="1"/>
    <col min="13227" max="13267" width="0.85546875" style="113"/>
    <col min="13268" max="13268" width="2.28515625" style="113" customWidth="1"/>
    <col min="13269" max="13274" width="0.85546875" style="113"/>
    <col min="13275" max="13275" width="1.42578125" style="113" customWidth="1"/>
    <col min="13276" max="13281" width="0.85546875" style="113"/>
    <col min="13282" max="13282" width="2.42578125" style="113" customWidth="1"/>
    <col min="13283" max="13313" width="0.85546875" style="113"/>
    <col min="13314" max="13314" width="1.28515625" style="113" customWidth="1"/>
    <col min="13315" max="13327" width="0.85546875" style="113"/>
    <col min="13328" max="13328" width="1.5703125" style="113" customWidth="1"/>
    <col min="13329" max="13481" width="0.85546875" style="113"/>
    <col min="13482" max="13482" width="0.7109375" style="113" customWidth="1"/>
    <col min="13483" max="13523" width="0.85546875" style="113"/>
    <col min="13524" max="13524" width="2.28515625" style="113" customWidth="1"/>
    <col min="13525" max="13530" width="0.85546875" style="113"/>
    <col min="13531" max="13531" width="1.42578125" style="113" customWidth="1"/>
    <col min="13532" max="13537" width="0.85546875" style="113"/>
    <col min="13538" max="13538" width="2.42578125" style="113" customWidth="1"/>
    <col min="13539" max="13569" width="0.85546875" style="113"/>
    <col min="13570" max="13570" width="1.28515625" style="113" customWidth="1"/>
    <col min="13571" max="13583" width="0.85546875" style="113"/>
    <col min="13584" max="13584" width="1.5703125" style="113" customWidth="1"/>
    <col min="13585" max="13737" width="0.85546875" style="113"/>
    <col min="13738" max="13738" width="0.7109375" style="113" customWidth="1"/>
    <col min="13739" max="13779" width="0.85546875" style="113"/>
    <col min="13780" max="13780" width="2.28515625" style="113" customWidth="1"/>
    <col min="13781" max="13786" width="0.85546875" style="113"/>
    <col min="13787" max="13787" width="1.42578125" style="113" customWidth="1"/>
    <col min="13788" max="13793" width="0.85546875" style="113"/>
    <col min="13794" max="13794" width="2.42578125" style="113" customWidth="1"/>
    <col min="13795" max="13825" width="0.85546875" style="113"/>
    <col min="13826" max="13826" width="1.28515625" style="113" customWidth="1"/>
    <col min="13827" max="13839" width="0.85546875" style="113"/>
    <col min="13840" max="13840" width="1.5703125" style="113" customWidth="1"/>
    <col min="13841" max="13993" width="0.85546875" style="113"/>
    <col min="13994" max="13994" width="0.7109375" style="113" customWidth="1"/>
    <col min="13995" max="14035" width="0.85546875" style="113"/>
    <col min="14036" max="14036" width="2.28515625" style="113" customWidth="1"/>
    <col min="14037" max="14042" width="0.85546875" style="113"/>
    <col min="14043" max="14043" width="1.42578125" style="113" customWidth="1"/>
    <col min="14044" max="14049" width="0.85546875" style="113"/>
    <col min="14050" max="14050" width="2.42578125" style="113" customWidth="1"/>
    <col min="14051" max="14081" width="0.85546875" style="113"/>
    <col min="14082" max="14082" width="1.28515625" style="113" customWidth="1"/>
    <col min="14083" max="14095" width="0.85546875" style="113"/>
    <col min="14096" max="14096" width="1.5703125" style="113" customWidth="1"/>
    <col min="14097" max="14249" width="0.85546875" style="113"/>
    <col min="14250" max="14250" width="0.7109375" style="113" customWidth="1"/>
    <col min="14251" max="14291" width="0.85546875" style="113"/>
    <col min="14292" max="14292" width="2.28515625" style="113" customWidth="1"/>
    <col min="14293" max="14298" width="0.85546875" style="113"/>
    <col min="14299" max="14299" width="1.42578125" style="113" customWidth="1"/>
    <col min="14300" max="14305" width="0.85546875" style="113"/>
    <col min="14306" max="14306" width="2.42578125" style="113" customWidth="1"/>
    <col min="14307" max="14337" width="0.85546875" style="113"/>
    <col min="14338" max="14338" width="1.28515625" style="113" customWidth="1"/>
    <col min="14339" max="14351" width="0.85546875" style="113"/>
    <col min="14352" max="14352" width="1.5703125" style="113" customWidth="1"/>
    <col min="14353" max="14505" width="0.85546875" style="113"/>
    <col min="14506" max="14506" width="0.7109375" style="113" customWidth="1"/>
    <col min="14507" max="14547" width="0.85546875" style="113"/>
    <col min="14548" max="14548" width="2.28515625" style="113" customWidth="1"/>
    <col min="14549" max="14554" width="0.85546875" style="113"/>
    <col min="14555" max="14555" width="1.42578125" style="113" customWidth="1"/>
    <col min="14556" max="14561" width="0.85546875" style="113"/>
    <col min="14562" max="14562" width="2.42578125" style="113" customWidth="1"/>
    <col min="14563" max="14593" width="0.85546875" style="113"/>
    <col min="14594" max="14594" width="1.28515625" style="113" customWidth="1"/>
    <col min="14595" max="14607" width="0.85546875" style="113"/>
    <col min="14608" max="14608" width="1.5703125" style="113" customWidth="1"/>
    <col min="14609" max="14761" width="0.85546875" style="113"/>
    <col min="14762" max="14762" width="0.7109375" style="113" customWidth="1"/>
    <col min="14763" max="14803" width="0.85546875" style="113"/>
    <col min="14804" max="14804" width="2.28515625" style="113" customWidth="1"/>
    <col min="14805" max="14810" width="0.85546875" style="113"/>
    <col min="14811" max="14811" width="1.42578125" style="113" customWidth="1"/>
    <col min="14812" max="14817" width="0.85546875" style="113"/>
    <col min="14818" max="14818" width="2.42578125" style="113" customWidth="1"/>
    <col min="14819" max="14849" width="0.85546875" style="113"/>
    <col min="14850" max="14850" width="1.28515625" style="113" customWidth="1"/>
    <col min="14851" max="14863" width="0.85546875" style="113"/>
    <col min="14864" max="14864" width="1.5703125" style="113" customWidth="1"/>
    <col min="14865" max="15017" width="0.85546875" style="113"/>
    <col min="15018" max="15018" width="0.7109375" style="113" customWidth="1"/>
    <col min="15019" max="15059" width="0.85546875" style="113"/>
    <col min="15060" max="15060" width="2.28515625" style="113" customWidth="1"/>
    <col min="15061" max="15066" width="0.85546875" style="113"/>
    <col min="15067" max="15067" width="1.42578125" style="113" customWidth="1"/>
    <col min="15068" max="15073" width="0.85546875" style="113"/>
    <col min="15074" max="15074" width="2.42578125" style="113" customWidth="1"/>
    <col min="15075" max="15105" width="0.85546875" style="113"/>
    <col min="15106" max="15106" width="1.28515625" style="113" customWidth="1"/>
    <col min="15107" max="15119" width="0.85546875" style="113"/>
    <col min="15120" max="15120" width="1.5703125" style="113" customWidth="1"/>
    <col min="15121" max="15273" width="0.85546875" style="113"/>
    <col min="15274" max="15274" width="0.7109375" style="113" customWidth="1"/>
    <col min="15275" max="15315" width="0.85546875" style="113"/>
    <col min="15316" max="15316" width="2.28515625" style="113" customWidth="1"/>
    <col min="15317" max="15322" width="0.85546875" style="113"/>
    <col min="15323" max="15323" width="1.42578125" style="113" customWidth="1"/>
    <col min="15324" max="15329" width="0.85546875" style="113"/>
    <col min="15330" max="15330" width="2.42578125" style="113" customWidth="1"/>
    <col min="15331" max="15361" width="0.85546875" style="113"/>
    <col min="15362" max="15362" width="1.28515625" style="113" customWidth="1"/>
    <col min="15363" max="15375" width="0.85546875" style="113"/>
    <col min="15376" max="15376" width="1.5703125" style="113" customWidth="1"/>
    <col min="15377" max="15529" width="0.85546875" style="113"/>
    <col min="15530" max="15530" width="0.7109375" style="113" customWidth="1"/>
    <col min="15531" max="15571" width="0.85546875" style="113"/>
    <col min="15572" max="15572" width="2.28515625" style="113" customWidth="1"/>
    <col min="15573" max="15578" width="0.85546875" style="113"/>
    <col min="15579" max="15579" width="1.42578125" style="113" customWidth="1"/>
    <col min="15580" max="15585" width="0.85546875" style="113"/>
    <col min="15586" max="15586" width="2.42578125" style="113" customWidth="1"/>
    <col min="15587" max="15617" width="0.85546875" style="113"/>
    <col min="15618" max="15618" width="1.28515625" style="113" customWidth="1"/>
    <col min="15619" max="15631" width="0.85546875" style="113"/>
    <col min="15632" max="15632" width="1.5703125" style="113" customWidth="1"/>
    <col min="15633" max="15785" width="0.85546875" style="113"/>
    <col min="15786" max="15786" width="0.7109375" style="113" customWidth="1"/>
    <col min="15787" max="15827" width="0.85546875" style="113"/>
    <col min="15828" max="15828" width="2.28515625" style="113" customWidth="1"/>
    <col min="15829" max="15834" width="0.85546875" style="113"/>
    <col min="15835" max="15835" width="1.42578125" style="113" customWidth="1"/>
    <col min="15836" max="15841" width="0.85546875" style="113"/>
    <col min="15842" max="15842" width="2.42578125" style="113" customWidth="1"/>
    <col min="15843" max="15873" width="0.85546875" style="113"/>
    <col min="15874" max="15874" width="1.28515625" style="113" customWidth="1"/>
    <col min="15875" max="15887" width="0.85546875" style="113"/>
    <col min="15888" max="15888" width="1.5703125" style="113" customWidth="1"/>
    <col min="15889" max="16041" width="0.85546875" style="113"/>
    <col min="16042" max="16042" width="0.7109375" style="113" customWidth="1"/>
    <col min="16043" max="16083" width="0.85546875" style="113"/>
    <col min="16084" max="16084" width="2.28515625" style="113" customWidth="1"/>
    <col min="16085" max="16090" width="0.85546875" style="113"/>
    <col min="16091" max="16091" width="1.42578125" style="113" customWidth="1"/>
    <col min="16092" max="16097" width="0.85546875" style="113"/>
    <col min="16098" max="16098" width="2.42578125" style="113" customWidth="1"/>
    <col min="16099" max="16129" width="0.85546875" style="113"/>
    <col min="16130" max="16130" width="1.28515625" style="113" customWidth="1"/>
    <col min="16131" max="16143" width="0.85546875" style="113"/>
    <col min="16144" max="16144" width="1.5703125" style="113" customWidth="1"/>
    <col min="16145" max="16384" width="0.85546875" style="113"/>
  </cols>
  <sheetData>
    <row r="1" spans="2:33" s="116" customFormat="1" x14ac:dyDescent="0.25">
      <c r="F1" s="124"/>
      <c r="G1" s="124"/>
      <c r="I1" s="247"/>
      <c r="J1" s="112"/>
      <c r="K1" s="112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3" spans="2:33" x14ac:dyDescent="0.25">
      <c r="B3" s="240" t="s">
        <v>338</v>
      </c>
      <c r="C3" s="240"/>
      <c r="D3" s="240"/>
      <c r="E3" s="240"/>
      <c r="F3" s="242"/>
      <c r="G3" s="242"/>
      <c r="H3" s="240"/>
      <c r="I3" s="258"/>
      <c r="J3" s="241"/>
      <c r="K3" s="241"/>
      <c r="L3" s="240"/>
      <c r="M3" s="240"/>
      <c r="N3" s="240"/>
      <c r="O3" s="240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</row>
    <row r="4" spans="2:33" x14ac:dyDescent="0.25">
      <c r="B4" s="240" t="s">
        <v>336</v>
      </c>
      <c r="C4" s="240"/>
      <c r="D4" s="240"/>
      <c r="E4" s="240"/>
      <c r="F4" s="242"/>
      <c r="G4" s="242"/>
      <c r="H4" s="240"/>
      <c r="I4" s="258"/>
      <c r="J4" s="241"/>
      <c r="K4" s="241"/>
      <c r="L4" s="240"/>
      <c r="M4" s="240"/>
      <c r="N4" s="240"/>
      <c r="O4" s="240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</row>
    <row r="6" spans="2:33" x14ac:dyDescent="0.25">
      <c r="B6" s="113" t="s">
        <v>211</v>
      </c>
      <c r="C6" s="113" t="s">
        <v>337</v>
      </c>
    </row>
    <row r="7" spans="2:33" x14ac:dyDescent="0.25">
      <c r="C7" s="113" t="s">
        <v>336</v>
      </c>
    </row>
    <row r="8" spans="2:33" x14ac:dyDescent="0.25">
      <c r="B8" s="113" t="s">
        <v>208</v>
      </c>
      <c r="C8" s="113" t="s">
        <v>335</v>
      </c>
    </row>
    <row r="9" spans="2:33" x14ac:dyDescent="0.25">
      <c r="B9" s="113" t="s">
        <v>205</v>
      </c>
      <c r="C9" s="113" t="s">
        <v>202</v>
      </c>
      <c r="AD9" s="232"/>
      <c r="AG9" s="232"/>
    </row>
    <row r="10" spans="2:33" x14ac:dyDescent="0.25">
      <c r="AD10" s="232"/>
      <c r="AG10" s="232"/>
    </row>
    <row r="11" spans="2:33" x14ac:dyDescent="0.25">
      <c r="B11" s="113" t="s">
        <v>201</v>
      </c>
      <c r="F11" s="362" t="str">
        <f>'ф. 1.3'!C9</f>
        <v>Акционерное общество "МСК Энергосеть" (АО "МСК Энерго")</v>
      </c>
      <c r="G11" s="362"/>
      <c r="H11" s="362"/>
      <c r="I11" s="363"/>
      <c r="J11" s="363"/>
      <c r="K11" s="363"/>
      <c r="L11" s="363"/>
      <c r="M11" s="363"/>
      <c r="N11" s="363"/>
      <c r="O11" s="363"/>
      <c r="P11" s="363"/>
    </row>
    <row r="12" spans="2:33" x14ac:dyDescent="0.25">
      <c r="B12" s="113" t="s">
        <v>199</v>
      </c>
      <c r="C12" s="118"/>
      <c r="F12" s="367">
        <f>'ф. 1.3'!C10</f>
        <v>5018054863</v>
      </c>
      <c r="G12" s="368"/>
      <c r="H12" s="181"/>
      <c r="I12" s="259"/>
      <c r="J12" s="210"/>
      <c r="K12" s="210"/>
      <c r="L12" s="238"/>
      <c r="M12" s="238"/>
      <c r="N12" s="181"/>
      <c r="O12" s="181"/>
      <c r="P12" s="238"/>
    </row>
    <row r="13" spans="2:33" x14ac:dyDescent="0.25">
      <c r="B13" s="113" t="s">
        <v>198</v>
      </c>
      <c r="F13" s="362" t="str">
        <f>'ф. 1.3'!C11</f>
        <v>Московская область, г.Королев, ул.Гагарина, 10 "А"</v>
      </c>
      <c r="G13" s="362"/>
      <c r="H13" s="362"/>
      <c r="I13" s="363"/>
      <c r="J13" s="363"/>
      <c r="K13" s="363"/>
      <c r="L13" s="363"/>
      <c r="M13" s="363"/>
      <c r="N13" s="363"/>
      <c r="O13" s="363"/>
      <c r="P13" s="363"/>
    </row>
    <row r="14" spans="2:33" x14ac:dyDescent="0.25">
      <c r="B14" s="113" t="s">
        <v>197</v>
      </c>
      <c r="F14" s="362" t="s">
        <v>44</v>
      </c>
      <c r="G14" s="362"/>
      <c r="H14" s="362"/>
      <c r="I14" s="363"/>
      <c r="J14" s="363"/>
      <c r="K14" s="363"/>
      <c r="L14" s="363"/>
      <c r="M14" s="363"/>
      <c r="N14" s="363"/>
      <c r="O14" s="363"/>
      <c r="P14" s="363"/>
    </row>
    <row r="15" spans="2:33" x14ac:dyDescent="0.25">
      <c r="B15" s="113" t="s">
        <v>195</v>
      </c>
      <c r="F15" s="237" t="str">
        <f>'ф. 1.3'!C13</f>
        <v>2019 год</v>
      </c>
      <c r="G15" s="236"/>
      <c r="H15" s="181"/>
      <c r="I15" s="260"/>
      <c r="J15" s="235"/>
      <c r="K15" s="235"/>
      <c r="L15" s="233"/>
      <c r="M15" s="233"/>
      <c r="N15" s="234"/>
      <c r="O15" s="234"/>
      <c r="P15" s="233"/>
    </row>
    <row r="16" spans="2:33" ht="7.5" customHeight="1" x14ac:dyDescent="0.25">
      <c r="W16" s="232"/>
      <c r="Z16" s="232"/>
      <c r="AC16" s="232"/>
      <c r="AD16" s="232"/>
      <c r="AG16" s="232"/>
    </row>
    <row r="17" spans="1:33" ht="6.75" customHeight="1" x14ac:dyDescent="0.25"/>
    <row r="18" spans="1:33" s="205" customFormat="1" ht="15" customHeight="1" x14ac:dyDescent="0.25">
      <c r="B18" s="341" t="s">
        <v>193</v>
      </c>
      <c r="C18" s="341" t="s">
        <v>192</v>
      </c>
      <c r="D18" s="341" t="s">
        <v>334</v>
      </c>
      <c r="E18" s="341" t="s">
        <v>190</v>
      </c>
      <c r="F18" s="354" t="s">
        <v>180</v>
      </c>
      <c r="G18" s="365" t="s">
        <v>240</v>
      </c>
      <c r="H18" s="341" t="s">
        <v>239</v>
      </c>
      <c r="I18" s="347" t="s">
        <v>187</v>
      </c>
      <c r="J18" s="348"/>
      <c r="K18" s="348"/>
      <c r="L18" s="348"/>
      <c r="M18" s="348"/>
      <c r="N18" s="348"/>
      <c r="O18" s="348"/>
      <c r="P18" s="348"/>
      <c r="Q18" s="349"/>
      <c r="R18" s="350"/>
      <c r="S18" s="373" t="s">
        <v>333</v>
      </c>
      <c r="T18" s="357" t="s">
        <v>176</v>
      </c>
      <c r="U18" s="357" t="s">
        <v>177</v>
      </c>
      <c r="V18" s="356" t="s">
        <v>237</v>
      </c>
      <c r="W18" s="347" t="s">
        <v>184</v>
      </c>
      <c r="X18" s="348"/>
      <c r="Y18" s="348"/>
      <c r="Z18" s="348"/>
      <c r="AA18" s="348"/>
      <c r="AB18" s="348"/>
      <c r="AC18" s="348"/>
      <c r="AD18" s="348"/>
      <c r="AE18" s="349"/>
      <c r="AF18" s="350"/>
      <c r="AG18" s="356" t="s">
        <v>236</v>
      </c>
    </row>
    <row r="19" spans="1:33" s="205" customFormat="1" ht="144.75" customHeight="1" x14ac:dyDescent="0.25">
      <c r="A19" s="205">
        <v>1</v>
      </c>
      <c r="B19" s="342"/>
      <c r="C19" s="342"/>
      <c r="D19" s="342"/>
      <c r="E19" s="342"/>
      <c r="F19" s="355"/>
      <c r="G19" s="366"/>
      <c r="H19" s="364"/>
      <c r="I19" s="261" t="s">
        <v>329</v>
      </c>
      <c r="J19" s="208" t="s">
        <v>180</v>
      </c>
      <c r="K19" s="207" t="s">
        <v>330</v>
      </c>
      <c r="L19" s="161" t="s">
        <v>332</v>
      </c>
      <c r="M19" s="231" t="s">
        <v>180</v>
      </c>
      <c r="N19" s="207" t="s">
        <v>330</v>
      </c>
      <c r="O19" s="209" t="s">
        <v>331</v>
      </c>
      <c r="P19" s="161" t="s">
        <v>69</v>
      </c>
      <c r="Q19" s="231" t="s">
        <v>180</v>
      </c>
      <c r="R19" s="207" t="s">
        <v>330</v>
      </c>
      <c r="S19" s="373"/>
      <c r="T19" s="358"/>
      <c r="U19" s="358"/>
      <c r="V19" s="356"/>
      <c r="W19" s="161" t="s">
        <v>329</v>
      </c>
      <c r="X19" s="231" t="s">
        <v>177</v>
      </c>
      <c r="Y19" s="207" t="s">
        <v>176</v>
      </c>
      <c r="Z19" s="161" t="s">
        <v>66</v>
      </c>
      <c r="AA19" s="207" t="str">
        <f>X19</f>
        <v>За отчетный период, всего МСК Энерго</v>
      </c>
      <c r="AB19" s="207" t="str">
        <f>Y19</f>
        <v>За отчетный период, всего Энергосервис</v>
      </c>
      <c r="AC19" s="209" t="s">
        <v>328</v>
      </c>
      <c r="AD19" s="161" t="s">
        <v>327</v>
      </c>
      <c r="AE19" s="231" t="str">
        <f>AA19</f>
        <v>За отчетный период, всего МСК Энерго</v>
      </c>
      <c r="AF19" s="207" t="str">
        <f>AB19</f>
        <v>За отчетный период, всего Энергосервис</v>
      </c>
      <c r="AG19" s="356"/>
    </row>
    <row r="20" spans="1:33" s="221" customFormat="1" ht="24" customHeight="1" x14ac:dyDescent="0.25">
      <c r="A20" s="221">
        <f t="shared" ref="A20:A48" si="0">A19+1</f>
        <v>2</v>
      </c>
      <c r="B20" s="228">
        <v>1</v>
      </c>
      <c r="C20" s="230">
        <v>2</v>
      </c>
      <c r="D20" s="230">
        <v>3</v>
      </c>
      <c r="E20" s="230">
        <v>4</v>
      </c>
      <c r="F20" s="229"/>
      <c r="G20" s="229"/>
      <c r="H20" s="228">
        <v>5</v>
      </c>
      <c r="I20" s="262">
        <v>6</v>
      </c>
      <c r="J20" s="224"/>
      <c r="K20" s="223"/>
      <c r="L20" s="225">
        <v>7</v>
      </c>
      <c r="M20" s="224"/>
      <c r="N20" s="223"/>
      <c r="O20" s="226" t="s">
        <v>230</v>
      </c>
      <c r="P20" s="225">
        <v>9</v>
      </c>
      <c r="Q20" s="224"/>
      <c r="R20" s="223"/>
      <c r="S20" s="227">
        <v>10</v>
      </c>
      <c r="T20" s="222"/>
      <c r="U20" s="222"/>
      <c r="V20" s="222">
        <v>11</v>
      </c>
      <c r="W20" s="225">
        <v>12</v>
      </c>
      <c r="X20" s="224"/>
      <c r="Y20" s="223"/>
      <c r="Z20" s="225">
        <v>13</v>
      </c>
      <c r="AA20" s="224"/>
      <c r="AB20" s="223"/>
      <c r="AC20" s="226" t="s">
        <v>229</v>
      </c>
      <c r="AD20" s="225">
        <v>15</v>
      </c>
      <c r="AE20" s="224"/>
      <c r="AF20" s="223"/>
      <c r="AG20" s="222">
        <v>16</v>
      </c>
    </row>
    <row r="21" spans="1:33" s="182" customFormat="1" ht="57" x14ac:dyDescent="0.2">
      <c r="A21" s="182">
        <f t="shared" si="0"/>
        <v>3</v>
      </c>
      <c r="B21" s="218" t="s">
        <v>326</v>
      </c>
      <c r="C21" s="220" t="s">
        <v>78</v>
      </c>
      <c r="D21" s="219" t="s">
        <v>153</v>
      </c>
      <c r="E21" s="272">
        <v>1811269.5702242346</v>
      </c>
      <c r="F21" s="298">
        <v>1684218.0125042347</v>
      </c>
      <c r="G21" s="298">
        <v>127051.55772</v>
      </c>
      <c r="H21" s="272">
        <v>21652.429</v>
      </c>
      <c r="I21" s="270">
        <v>21084.302</v>
      </c>
      <c r="J21" s="277">
        <v>15468.302</v>
      </c>
      <c r="K21" s="278">
        <v>5616</v>
      </c>
      <c r="L21" s="271">
        <v>568.12699999999995</v>
      </c>
      <c r="M21" s="277">
        <v>567.73899999999992</v>
      </c>
      <c r="N21" s="278">
        <v>0.38800000000000001</v>
      </c>
      <c r="O21" s="272">
        <v>21652.429</v>
      </c>
      <c r="P21" s="271">
        <v>0</v>
      </c>
      <c r="Q21" s="277">
        <v>0</v>
      </c>
      <c r="R21" s="278">
        <v>0</v>
      </c>
      <c r="S21" s="273">
        <v>1692942.445645303</v>
      </c>
      <c r="T21" s="272">
        <v>379932.20048412011</v>
      </c>
      <c r="U21" s="272">
        <v>1313010.2451611829</v>
      </c>
      <c r="V21" s="272">
        <v>30231.002522078859</v>
      </c>
      <c r="W21" s="271">
        <v>20964.830595759511</v>
      </c>
      <c r="X21" s="277">
        <v>0</v>
      </c>
      <c r="Y21" s="278">
        <v>20964.830595759511</v>
      </c>
      <c r="Z21" s="271">
        <v>315.08366812665741</v>
      </c>
      <c r="AA21" s="277">
        <v>0</v>
      </c>
      <c r="AB21" s="278">
        <v>315.08366812665741</v>
      </c>
      <c r="AC21" s="272">
        <v>21279.91426388617</v>
      </c>
      <c r="AD21" s="271">
        <v>8951.0882581926908</v>
      </c>
      <c r="AE21" s="277">
        <v>0</v>
      </c>
      <c r="AF21" s="278">
        <v>8951.0882581926908</v>
      </c>
      <c r="AG21" s="138"/>
    </row>
    <row r="22" spans="1:33" s="183" customFormat="1" ht="30" x14ac:dyDescent="0.25">
      <c r="A22" s="183">
        <f t="shared" si="0"/>
        <v>4</v>
      </c>
      <c r="B22" s="213" t="s">
        <v>325</v>
      </c>
      <c r="C22" s="131" t="s">
        <v>78</v>
      </c>
      <c r="D22" s="130" t="s">
        <v>151</v>
      </c>
      <c r="E22" s="256">
        <v>394541.78950999997</v>
      </c>
      <c r="F22" s="281">
        <v>369246.36254999996</v>
      </c>
      <c r="G22" s="281">
        <v>25295.426959999997</v>
      </c>
      <c r="H22" s="256">
        <v>4172.4248600000001</v>
      </c>
      <c r="I22" s="274">
        <v>4170.1128699999999</v>
      </c>
      <c r="J22" s="277">
        <v>3241.5259999999998</v>
      </c>
      <c r="K22" s="278">
        <v>928.58687000000009</v>
      </c>
      <c r="L22" s="275">
        <v>2.3119899999999998</v>
      </c>
      <c r="M22" s="277">
        <v>2.3119899999999998</v>
      </c>
      <c r="N22" s="278">
        <v>0</v>
      </c>
      <c r="O22" s="256">
        <v>4172.4248600000001</v>
      </c>
      <c r="P22" s="275">
        <v>0</v>
      </c>
      <c r="Q22" s="277">
        <v>0</v>
      </c>
      <c r="R22" s="278">
        <v>0</v>
      </c>
      <c r="S22" s="276">
        <v>449032.06740000006</v>
      </c>
      <c r="T22" s="256">
        <v>68510.572380000012</v>
      </c>
      <c r="U22" s="256">
        <v>380521.49502000003</v>
      </c>
      <c r="V22" s="256">
        <v>2596.9762799999999</v>
      </c>
      <c r="W22" s="275">
        <v>2587.5061299999998</v>
      </c>
      <c r="X22" s="277">
        <v>0</v>
      </c>
      <c r="Y22" s="278">
        <v>2587.5061299999998</v>
      </c>
      <c r="Z22" s="275">
        <v>0</v>
      </c>
      <c r="AA22" s="277">
        <v>0</v>
      </c>
      <c r="AB22" s="278">
        <v>0</v>
      </c>
      <c r="AC22" s="256">
        <v>2587.5061299999998</v>
      </c>
      <c r="AD22" s="275">
        <v>9.4701500000000003</v>
      </c>
      <c r="AE22" s="277">
        <v>0</v>
      </c>
      <c r="AF22" s="278">
        <v>9.4701500000000003</v>
      </c>
      <c r="AG22" s="184"/>
    </row>
    <row r="23" spans="1:33" s="183" customFormat="1" x14ac:dyDescent="0.25">
      <c r="A23" s="183">
        <f t="shared" si="0"/>
        <v>5</v>
      </c>
      <c r="B23" s="213" t="s">
        <v>324</v>
      </c>
      <c r="C23" s="131" t="s">
        <v>78</v>
      </c>
      <c r="D23" s="130" t="s">
        <v>323</v>
      </c>
      <c r="E23" s="256">
        <v>16114.408189999998</v>
      </c>
      <c r="F23" s="281">
        <v>15679.655079999999</v>
      </c>
      <c r="G23" s="281">
        <v>434.75310999999999</v>
      </c>
      <c r="H23" s="256">
        <v>76.34062999999999</v>
      </c>
      <c r="I23" s="274">
        <v>74.028639999999996</v>
      </c>
      <c r="J23" s="277">
        <v>41.55583</v>
      </c>
      <c r="K23" s="278">
        <v>32.472810000000003</v>
      </c>
      <c r="L23" s="275">
        <v>2.3119899999999998</v>
      </c>
      <c r="M23" s="277">
        <v>2.3119899999999998</v>
      </c>
      <c r="N23" s="278">
        <v>0</v>
      </c>
      <c r="O23" s="256">
        <v>76.34062999999999</v>
      </c>
      <c r="P23" s="275">
        <v>0</v>
      </c>
      <c r="Q23" s="277">
        <v>0</v>
      </c>
      <c r="R23" s="278">
        <v>0</v>
      </c>
      <c r="S23" s="276">
        <v>27495.85657</v>
      </c>
      <c r="T23" s="256">
        <v>2758.0222200000003</v>
      </c>
      <c r="U23" s="256">
        <v>24737.834350000001</v>
      </c>
      <c r="V23" s="256">
        <v>253.99992999999998</v>
      </c>
      <c r="W23" s="275">
        <v>244.52977999999999</v>
      </c>
      <c r="X23" s="277">
        <v>0</v>
      </c>
      <c r="Y23" s="278">
        <v>244.52977999999999</v>
      </c>
      <c r="Z23" s="275">
        <v>0</v>
      </c>
      <c r="AA23" s="277">
        <v>0</v>
      </c>
      <c r="AB23" s="278">
        <v>0</v>
      </c>
      <c r="AC23" s="256">
        <v>244.52977999999999</v>
      </c>
      <c r="AD23" s="275">
        <v>9.4701500000000003</v>
      </c>
      <c r="AE23" s="277">
        <v>0</v>
      </c>
      <c r="AF23" s="278">
        <v>9.4701500000000003</v>
      </c>
      <c r="AG23" s="184"/>
    </row>
    <row r="24" spans="1:33" s="183" customFormat="1" ht="60" x14ac:dyDescent="0.25">
      <c r="A24" s="183">
        <f t="shared" si="0"/>
        <v>6</v>
      </c>
      <c r="B24" s="213" t="s">
        <v>322</v>
      </c>
      <c r="C24" s="131" t="s">
        <v>78</v>
      </c>
      <c r="D24" s="130" t="s">
        <v>321</v>
      </c>
      <c r="E24" s="256">
        <v>376598.40522000002</v>
      </c>
      <c r="F24" s="281">
        <v>351737.73136999999</v>
      </c>
      <c r="G24" s="281">
        <v>24860.673849999996</v>
      </c>
      <c r="H24" s="256">
        <v>4096.0842300000004</v>
      </c>
      <c r="I24" s="274">
        <v>4096.0842300000004</v>
      </c>
      <c r="J24" s="277">
        <v>3199.9701700000001</v>
      </c>
      <c r="K24" s="278">
        <v>896.11406000000011</v>
      </c>
      <c r="L24" s="275">
        <v>0</v>
      </c>
      <c r="M24" s="277">
        <v>0</v>
      </c>
      <c r="N24" s="278">
        <v>0</v>
      </c>
      <c r="O24" s="256">
        <v>4096.0842300000004</v>
      </c>
      <c r="P24" s="275">
        <v>0</v>
      </c>
      <c r="Q24" s="277">
        <v>0</v>
      </c>
      <c r="R24" s="278">
        <v>0</v>
      </c>
      <c r="S24" s="276">
        <v>419613.88514999999</v>
      </c>
      <c r="T24" s="256">
        <v>65752.550159999999</v>
      </c>
      <c r="U24" s="256">
        <v>353861.33499</v>
      </c>
      <c r="V24" s="256">
        <v>2342.9763499999999</v>
      </c>
      <c r="W24" s="275">
        <v>2342.9763499999999</v>
      </c>
      <c r="X24" s="277">
        <v>0</v>
      </c>
      <c r="Y24" s="278">
        <v>2342.9763499999999</v>
      </c>
      <c r="Z24" s="275">
        <v>0</v>
      </c>
      <c r="AA24" s="277">
        <v>0</v>
      </c>
      <c r="AB24" s="278">
        <v>0</v>
      </c>
      <c r="AC24" s="256">
        <v>2342.9763499999999</v>
      </c>
      <c r="AD24" s="275">
        <v>0</v>
      </c>
      <c r="AE24" s="277">
        <v>0</v>
      </c>
      <c r="AF24" s="278">
        <v>0</v>
      </c>
      <c r="AG24" s="184"/>
    </row>
    <row r="25" spans="1:33" s="183" customFormat="1" x14ac:dyDescent="0.25">
      <c r="A25" s="183">
        <f t="shared" si="0"/>
        <v>7</v>
      </c>
      <c r="B25" s="213" t="s">
        <v>320</v>
      </c>
      <c r="C25" s="131" t="s">
        <v>78</v>
      </c>
      <c r="D25" s="130"/>
      <c r="E25" s="256">
        <v>0</v>
      </c>
      <c r="F25" s="281">
        <v>0</v>
      </c>
      <c r="G25" s="281">
        <v>0</v>
      </c>
      <c r="H25" s="256">
        <v>0</v>
      </c>
      <c r="I25" s="274">
        <v>0</v>
      </c>
      <c r="J25" s="277">
        <v>0</v>
      </c>
      <c r="K25" s="278">
        <v>0</v>
      </c>
      <c r="L25" s="275">
        <v>0</v>
      </c>
      <c r="M25" s="277">
        <v>0</v>
      </c>
      <c r="N25" s="278">
        <v>0</v>
      </c>
      <c r="O25" s="256">
        <v>0</v>
      </c>
      <c r="P25" s="275">
        <v>0</v>
      </c>
      <c r="Q25" s="277">
        <v>0</v>
      </c>
      <c r="R25" s="278">
        <v>0</v>
      </c>
      <c r="S25" s="276">
        <v>0</v>
      </c>
      <c r="T25" s="256">
        <v>0</v>
      </c>
      <c r="U25" s="256">
        <v>0</v>
      </c>
      <c r="V25" s="256">
        <v>0</v>
      </c>
      <c r="W25" s="275">
        <v>0</v>
      </c>
      <c r="X25" s="277">
        <v>0</v>
      </c>
      <c r="Y25" s="278">
        <v>0</v>
      </c>
      <c r="Z25" s="275">
        <v>0</v>
      </c>
      <c r="AA25" s="277">
        <v>0</v>
      </c>
      <c r="AB25" s="278">
        <v>0</v>
      </c>
      <c r="AC25" s="256">
        <v>0</v>
      </c>
      <c r="AD25" s="275">
        <v>0</v>
      </c>
      <c r="AE25" s="277">
        <v>0</v>
      </c>
      <c r="AF25" s="278">
        <v>0</v>
      </c>
      <c r="AG25" s="184"/>
    </row>
    <row r="26" spans="1:33" s="183" customFormat="1" x14ac:dyDescent="0.25">
      <c r="A26" s="183">
        <f t="shared" si="0"/>
        <v>8</v>
      </c>
      <c r="B26" s="213" t="s">
        <v>319</v>
      </c>
      <c r="C26" s="131" t="s">
        <v>78</v>
      </c>
      <c r="D26" s="130"/>
      <c r="E26" s="256">
        <v>0</v>
      </c>
      <c r="F26" s="281">
        <v>0</v>
      </c>
      <c r="G26" s="281">
        <v>0</v>
      </c>
      <c r="H26" s="256">
        <v>0</v>
      </c>
      <c r="I26" s="274">
        <v>0</v>
      </c>
      <c r="J26" s="277">
        <v>0</v>
      </c>
      <c r="K26" s="278">
        <v>0</v>
      </c>
      <c r="L26" s="275">
        <v>0</v>
      </c>
      <c r="M26" s="277">
        <v>0</v>
      </c>
      <c r="N26" s="278">
        <v>0</v>
      </c>
      <c r="O26" s="256">
        <v>0</v>
      </c>
      <c r="P26" s="275">
        <v>0</v>
      </c>
      <c r="Q26" s="277">
        <v>0</v>
      </c>
      <c r="R26" s="278">
        <v>0</v>
      </c>
      <c r="S26" s="276">
        <v>0</v>
      </c>
      <c r="T26" s="256">
        <v>0</v>
      </c>
      <c r="U26" s="256">
        <v>0</v>
      </c>
      <c r="V26" s="256">
        <v>0</v>
      </c>
      <c r="W26" s="275">
        <v>0</v>
      </c>
      <c r="X26" s="277">
        <v>0</v>
      </c>
      <c r="Y26" s="278">
        <v>0</v>
      </c>
      <c r="Z26" s="275">
        <v>0</v>
      </c>
      <c r="AA26" s="277">
        <v>0</v>
      </c>
      <c r="AB26" s="278">
        <v>0</v>
      </c>
      <c r="AC26" s="256">
        <v>0</v>
      </c>
      <c r="AD26" s="275">
        <v>0</v>
      </c>
      <c r="AE26" s="277">
        <v>0</v>
      </c>
      <c r="AF26" s="278">
        <v>0</v>
      </c>
      <c r="AG26" s="184"/>
    </row>
    <row r="27" spans="1:33" s="183" customFormat="1" x14ac:dyDescent="0.25">
      <c r="A27" s="183">
        <f t="shared" si="0"/>
        <v>9</v>
      </c>
      <c r="B27" s="213" t="s">
        <v>318</v>
      </c>
      <c r="C27" s="131" t="s">
        <v>78</v>
      </c>
      <c r="D27" s="130"/>
      <c r="E27" s="256">
        <v>0</v>
      </c>
      <c r="F27" s="281">
        <v>0</v>
      </c>
      <c r="G27" s="281">
        <v>0</v>
      </c>
      <c r="H27" s="256">
        <v>0</v>
      </c>
      <c r="I27" s="274">
        <v>0</v>
      </c>
      <c r="J27" s="277">
        <v>0</v>
      </c>
      <c r="K27" s="278">
        <v>0</v>
      </c>
      <c r="L27" s="275">
        <v>0</v>
      </c>
      <c r="M27" s="277">
        <v>0</v>
      </c>
      <c r="N27" s="278">
        <v>0</v>
      </c>
      <c r="O27" s="256">
        <v>0</v>
      </c>
      <c r="P27" s="275">
        <v>0</v>
      </c>
      <c r="Q27" s="277">
        <v>0</v>
      </c>
      <c r="R27" s="278">
        <v>0</v>
      </c>
      <c r="S27" s="276">
        <v>20361.12</v>
      </c>
      <c r="T27" s="256">
        <v>20361.12</v>
      </c>
      <c r="U27" s="256">
        <v>0</v>
      </c>
      <c r="V27" s="256">
        <v>686.49</v>
      </c>
      <c r="W27" s="275">
        <v>686.49</v>
      </c>
      <c r="X27" s="277">
        <v>0</v>
      </c>
      <c r="Y27" s="278">
        <v>686.49</v>
      </c>
      <c r="Z27" s="275">
        <v>0</v>
      </c>
      <c r="AA27" s="277">
        <v>0</v>
      </c>
      <c r="AB27" s="278">
        <v>0</v>
      </c>
      <c r="AC27" s="256">
        <v>686.49</v>
      </c>
      <c r="AD27" s="275">
        <v>0</v>
      </c>
      <c r="AE27" s="277">
        <v>0</v>
      </c>
      <c r="AF27" s="278">
        <v>0</v>
      </c>
      <c r="AG27" s="184"/>
    </row>
    <row r="28" spans="1:33" s="183" customFormat="1" x14ac:dyDescent="0.25">
      <c r="A28" s="183">
        <f t="shared" si="0"/>
        <v>10</v>
      </c>
      <c r="B28" s="213" t="s">
        <v>317</v>
      </c>
      <c r="C28" s="131" t="s">
        <v>78</v>
      </c>
      <c r="D28" s="130"/>
      <c r="E28" s="256">
        <v>0</v>
      </c>
      <c r="F28" s="281">
        <v>0</v>
      </c>
      <c r="G28" s="281">
        <v>0</v>
      </c>
      <c r="H28" s="256">
        <v>0</v>
      </c>
      <c r="I28" s="274">
        <v>0</v>
      </c>
      <c r="J28" s="277">
        <v>0</v>
      </c>
      <c r="K28" s="278">
        <v>0</v>
      </c>
      <c r="L28" s="275">
        <v>0</v>
      </c>
      <c r="M28" s="277">
        <v>0</v>
      </c>
      <c r="N28" s="278">
        <v>0</v>
      </c>
      <c r="O28" s="256">
        <v>0</v>
      </c>
      <c r="P28" s="275">
        <v>0</v>
      </c>
      <c r="Q28" s="277">
        <v>0</v>
      </c>
      <c r="R28" s="278">
        <v>0</v>
      </c>
      <c r="S28" s="276">
        <v>45391.45</v>
      </c>
      <c r="T28" s="256">
        <v>45391.45</v>
      </c>
      <c r="U28" s="256">
        <v>0</v>
      </c>
      <c r="V28" s="256">
        <v>1656.49</v>
      </c>
      <c r="W28" s="275">
        <v>1656.49</v>
      </c>
      <c r="X28" s="277">
        <v>0</v>
      </c>
      <c r="Y28" s="278">
        <v>1656.49</v>
      </c>
      <c r="Z28" s="275">
        <v>0</v>
      </c>
      <c r="AA28" s="277">
        <v>0</v>
      </c>
      <c r="AB28" s="278">
        <v>0</v>
      </c>
      <c r="AC28" s="256">
        <v>1656.49</v>
      </c>
      <c r="AD28" s="275">
        <v>0</v>
      </c>
      <c r="AE28" s="277">
        <v>0</v>
      </c>
      <c r="AF28" s="278">
        <v>0</v>
      </c>
      <c r="AG28" s="184"/>
    </row>
    <row r="29" spans="1:33" s="183" customFormat="1" ht="30" x14ac:dyDescent="0.25">
      <c r="A29" s="183">
        <f t="shared" si="0"/>
        <v>11</v>
      </c>
      <c r="B29" s="213" t="s">
        <v>316</v>
      </c>
      <c r="C29" s="131" t="s">
        <v>78</v>
      </c>
      <c r="D29" s="130" t="s">
        <v>315</v>
      </c>
      <c r="E29" s="256">
        <v>1828.9760999999999</v>
      </c>
      <c r="F29" s="281">
        <v>1828.9760999999999</v>
      </c>
      <c r="G29" s="281">
        <v>0</v>
      </c>
      <c r="H29" s="256">
        <v>0</v>
      </c>
      <c r="I29" s="274">
        <v>0</v>
      </c>
      <c r="J29" s="277">
        <v>0</v>
      </c>
      <c r="K29" s="278">
        <v>0</v>
      </c>
      <c r="L29" s="275">
        <v>0</v>
      </c>
      <c r="M29" s="277">
        <v>0</v>
      </c>
      <c r="N29" s="278">
        <v>0</v>
      </c>
      <c r="O29" s="256">
        <v>0</v>
      </c>
      <c r="P29" s="275">
        <v>0</v>
      </c>
      <c r="Q29" s="277">
        <v>0</v>
      </c>
      <c r="R29" s="278">
        <v>0</v>
      </c>
      <c r="S29" s="276">
        <v>1922.3256800000001</v>
      </c>
      <c r="T29" s="256">
        <v>0</v>
      </c>
      <c r="U29" s="256">
        <v>1922.3256800000001</v>
      </c>
      <c r="V29" s="256">
        <v>0</v>
      </c>
      <c r="W29" s="275">
        <v>0</v>
      </c>
      <c r="X29" s="277">
        <v>0</v>
      </c>
      <c r="Y29" s="278">
        <v>0</v>
      </c>
      <c r="Z29" s="275">
        <v>0</v>
      </c>
      <c r="AA29" s="277">
        <v>0</v>
      </c>
      <c r="AB29" s="278">
        <v>0</v>
      </c>
      <c r="AC29" s="256">
        <v>0</v>
      </c>
      <c r="AD29" s="275">
        <v>0</v>
      </c>
      <c r="AE29" s="277">
        <v>0</v>
      </c>
      <c r="AF29" s="278">
        <v>0</v>
      </c>
      <c r="AG29" s="184"/>
    </row>
    <row r="30" spans="1:33" s="183" customFormat="1" ht="30" x14ac:dyDescent="0.25">
      <c r="A30" s="183">
        <f t="shared" si="0"/>
        <v>12</v>
      </c>
      <c r="B30" s="213" t="s">
        <v>314</v>
      </c>
      <c r="C30" s="131" t="s">
        <v>78</v>
      </c>
      <c r="D30" s="130" t="s">
        <v>149</v>
      </c>
      <c r="E30" s="256">
        <v>184724.62887000002</v>
      </c>
      <c r="F30" s="256">
        <v>173216.64285</v>
      </c>
      <c r="G30" s="256">
        <v>11507.98602</v>
      </c>
      <c r="H30" s="256">
        <v>658.8194497415958</v>
      </c>
      <c r="I30" s="274">
        <v>658.63476000000003</v>
      </c>
      <c r="J30" s="299">
        <v>646.85365999999999</v>
      </c>
      <c r="K30" s="300">
        <v>11.781099999999999</v>
      </c>
      <c r="L30" s="275">
        <v>0.18468974159574017</v>
      </c>
      <c r="M30" s="299">
        <v>0.18444999999999998</v>
      </c>
      <c r="N30" s="300">
        <v>2.3974159574019843E-4</v>
      </c>
      <c r="O30" s="256">
        <v>658.8194497415958</v>
      </c>
      <c r="P30" s="275">
        <v>0</v>
      </c>
      <c r="Q30" s="299">
        <v>0</v>
      </c>
      <c r="R30" s="300">
        <v>0</v>
      </c>
      <c r="S30" s="276">
        <v>178749.86495485253</v>
      </c>
      <c r="T30" s="256">
        <v>19772.657934852537</v>
      </c>
      <c r="U30" s="256">
        <v>158977.20702</v>
      </c>
      <c r="V30" s="256">
        <v>766.91245518261917</v>
      </c>
      <c r="W30" s="275">
        <v>766.4092209422347</v>
      </c>
      <c r="X30" s="299">
        <v>0</v>
      </c>
      <c r="Y30" s="300">
        <v>766.4092209422347</v>
      </c>
      <c r="Z30" s="275">
        <v>0.22812403585470006</v>
      </c>
      <c r="AA30" s="299">
        <v>0</v>
      </c>
      <c r="AB30" s="300">
        <v>0.22812403585470006</v>
      </c>
      <c r="AC30" s="256">
        <v>766.63734497808935</v>
      </c>
      <c r="AD30" s="275">
        <v>0.27511020452984936</v>
      </c>
      <c r="AE30" s="299">
        <v>0</v>
      </c>
      <c r="AF30" s="300">
        <v>0.27511020452984936</v>
      </c>
      <c r="AG30" s="184"/>
    </row>
    <row r="31" spans="1:33" s="249" customFormat="1" x14ac:dyDescent="0.25">
      <c r="A31" s="249">
        <f t="shared" si="0"/>
        <v>13</v>
      </c>
      <c r="B31" s="250" t="s">
        <v>313</v>
      </c>
      <c r="C31" s="251" t="s">
        <v>78</v>
      </c>
      <c r="D31" s="252" t="s">
        <v>312</v>
      </c>
      <c r="E31" s="281">
        <v>947.06635000000006</v>
      </c>
      <c r="F31" s="301">
        <v>790.52242000000001</v>
      </c>
      <c r="G31" s="281">
        <v>156.54393000000002</v>
      </c>
      <c r="H31" s="281">
        <v>7.4539597415957406</v>
      </c>
      <c r="I31" s="279">
        <v>7.2692700000000006</v>
      </c>
      <c r="J31" s="277">
        <v>3.7234699999999998</v>
      </c>
      <c r="K31" s="278">
        <v>3.5458000000000003</v>
      </c>
      <c r="L31" s="280">
        <v>0.18468974159574017</v>
      </c>
      <c r="M31" s="277">
        <v>0.18444999999999998</v>
      </c>
      <c r="N31" s="278">
        <v>2.3974159574019843E-4</v>
      </c>
      <c r="O31" s="281">
        <v>7.4539597415957406</v>
      </c>
      <c r="P31" s="280">
        <v>0</v>
      </c>
      <c r="Q31" s="277">
        <v>0</v>
      </c>
      <c r="R31" s="278">
        <v>0</v>
      </c>
      <c r="S31" s="282">
        <v>820.22991485253624</v>
      </c>
      <c r="T31" s="281">
        <v>295.35845485253634</v>
      </c>
      <c r="U31" s="281">
        <v>524.87145999999996</v>
      </c>
      <c r="V31" s="281">
        <v>11.888165182619165</v>
      </c>
      <c r="W31" s="280">
        <v>11.384930942234616</v>
      </c>
      <c r="X31" s="277">
        <v>0</v>
      </c>
      <c r="Y31" s="278">
        <v>11.384930942234616</v>
      </c>
      <c r="Z31" s="280">
        <v>0.22812403585470006</v>
      </c>
      <c r="AA31" s="277">
        <v>0</v>
      </c>
      <c r="AB31" s="278">
        <v>0.22812403585470006</v>
      </c>
      <c r="AC31" s="281">
        <v>11.613054978089316</v>
      </c>
      <c r="AD31" s="280">
        <v>0.27511020452984936</v>
      </c>
      <c r="AE31" s="277">
        <v>0</v>
      </c>
      <c r="AF31" s="278">
        <v>0.27511020452984936</v>
      </c>
      <c r="AG31" s="253"/>
    </row>
    <row r="32" spans="1:33" s="249" customFormat="1" x14ac:dyDescent="0.25">
      <c r="A32" s="249">
        <f t="shared" si="0"/>
        <v>14</v>
      </c>
      <c r="B32" s="250" t="s">
        <v>311</v>
      </c>
      <c r="C32" s="251" t="s">
        <v>78</v>
      </c>
      <c r="D32" s="252" t="s">
        <v>310</v>
      </c>
      <c r="E32" s="281">
        <v>39245.12988</v>
      </c>
      <c r="F32" s="281">
        <v>28428.74598</v>
      </c>
      <c r="G32" s="281">
        <v>10816.383900000001</v>
      </c>
      <c r="H32" s="281">
        <v>0</v>
      </c>
      <c r="I32" s="279">
        <v>0</v>
      </c>
      <c r="J32" s="277">
        <v>0</v>
      </c>
      <c r="K32" s="278">
        <v>0</v>
      </c>
      <c r="L32" s="280">
        <v>0</v>
      </c>
      <c r="M32" s="277">
        <v>0</v>
      </c>
      <c r="N32" s="278">
        <v>0</v>
      </c>
      <c r="O32" s="281">
        <v>0</v>
      </c>
      <c r="P32" s="280">
        <v>0</v>
      </c>
      <c r="Q32" s="277">
        <v>0</v>
      </c>
      <c r="R32" s="278">
        <v>0</v>
      </c>
      <c r="S32" s="282">
        <v>19195.719680000002</v>
      </c>
      <c r="T32" s="281">
        <v>8436.6277800000007</v>
      </c>
      <c r="U32" s="281">
        <v>10759.091900000001</v>
      </c>
      <c r="V32" s="281">
        <v>0</v>
      </c>
      <c r="W32" s="280">
        <v>0</v>
      </c>
      <c r="X32" s="277">
        <v>0</v>
      </c>
      <c r="Y32" s="278">
        <v>0</v>
      </c>
      <c r="Z32" s="280">
        <v>0</v>
      </c>
      <c r="AA32" s="277">
        <v>0</v>
      </c>
      <c r="AB32" s="278">
        <v>0</v>
      </c>
      <c r="AC32" s="281">
        <v>0</v>
      </c>
      <c r="AD32" s="280">
        <v>0</v>
      </c>
      <c r="AE32" s="277">
        <v>0</v>
      </c>
      <c r="AF32" s="278">
        <v>0</v>
      </c>
      <c r="AG32" s="253"/>
    </row>
    <row r="33" spans="1:33" s="249" customFormat="1" ht="45" x14ac:dyDescent="0.25">
      <c r="A33" s="249">
        <f t="shared" si="0"/>
        <v>15</v>
      </c>
      <c r="B33" s="254" t="s">
        <v>309</v>
      </c>
      <c r="C33" s="251" t="s">
        <v>78</v>
      </c>
      <c r="D33" s="252" t="s">
        <v>308</v>
      </c>
      <c r="E33" s="281">
        <v>0</v>
      </c>
      <c r="F33" s="281">
        <v>0</v>
      </c>
      <c r="G33" s="281">
        <v>0</v>
      </c>
      <c r="H33" s="281">
        <v>0</v>
      </c>
      <c r="I33" s="279">
        <v>0</v>
      </c>
      <c r="J33" s="277">
        <v>0</v>
      </c>
      <c r="K33" s="278">
        <v>0</v>
      </c>
      <c r="L33" s="280">
        <v>0</v>
      </c>
      <c r="M33" s="277">
        <v>0</v>
      </c>
      <c r="N33" s="278">
        <v>0</v>
      </c>
      <c r="O33" s="281">
        <v>0</v>
      </c>
      <c r="P33" s="280">
        <v>0</v>
      </c>
      <c r="Q33" s="277">
        <v>0</v>
      </c>
      <c r="R33" s="278">
        <v>0</v>
      </c>
      <c r="S33" s="282">
        <v>0</v>
      </c>
      <c r="T33" s="281">
        <v>0</v>
      </c>
      <c r="U33" s="281">
        <v>0</v>
      </c>
      <c r="V33" s="281">
        <v>0</v>
      </c>
      <c r="W33" s="280">
        <v>0</v>
      </c>
      <c r="X33" s="277">
        <v>0</v>
      </c>
      <c r="Y33" s="278">
        <v>0</v>
      </c>
      <c r="Z33" s="280">
        <v>0</v>
      </c>
      <c r="AA33" s="277">
        <v>0</v>
      </c>
      <c r="AB33" s="278">
        <v>0</v>
      </c>
      <c r="AC33" s="281">
        <v>0</v>
      </c>
      <c r="AD33" s="280">
        <v>0</v>
      </c>
      <c r="AE33" s="277">
        <v>0</v>
      </c>
      <c r="AF33" s="278">
        <v>0</v>
      </c>
      <c r="AG33" s="253"/>
    </row>
    <row r="34" spans="1:33" s="249" customFormat="1" ht="30" x14ac:dyDescent="0.25">
      <c r="A34" s="249">
        <f t="shared" si="0"/>
        <v>16</v>
      </c>
      <c r="B34" s="250" t="s">
        <v>307</v>
      </c>
      <c r="C34" s="251" t="s">
        <v>78</v>
      </c>
      <c r="D34" s="252" t="s">
        <v>306</v>
      </c>
      <c r="E34" s="281">
        <v>144532.43264000001</v>
      </c>
      <c r="F34" s="281">
        <v>143997.37445</v>
      </c>
      <c r="G34" s="281">
        <v>535.05818999999997</v>
      </c>
      <c r="H34" s="281">
        <v>651.36549000000002</v>
      </c>
      <c r="I34" s="283">
        <v>651.36549000000002</v>
      </c>
      <c r="J34" s="277">
        <v>643.13018999999997</v>
      </c>
      <c r="K34" s="278">
        <v>8.2352999999999987</v>
      </c>
      <c r="L34" s="284">
        <v>0</v>
      </c>
      <c r="M34" s="277">
        <v>0</v>
      </c>
      <c r="N34" s="278">
        <v>0</v>
      </c>
      <c r="O34" s="281">
        <v>651.36549000000002</v>
      </c>
      <c r="P34" s="284">
        <v>0</v>
      </c>
      <c r="Q34" s="277">
        <v>0</v>
      </c>
      <c r="R34" s="278">
        <v>0</v>
      </c>
      <c r="S34" s="282">
        <v>158733.91536000001</v>
      </c>
      <c r="T34" s="281">
        <v>11040.671699999999</v>
      </c>
      <c r="U34" s="281">
        <v>147693.24366000001</v>
      </c>
      <c r="V34" s="281">
        <v>755.02429000000006</v>
      </c>
      <c r="W34" s="284">
        <v>755.02429000000006</v>
      </c>
      <c r="X34" s="277">
        <v>0</v>
      </c>
      <c r="Y34" s="278">
        <v>755.02429000000006</v>
      </c>
      <c r="Z34" s="284">
        <v>0</v>
      </c>
      <c r="AA34" s="277">
        <v>0</v>
      </c>
      <c r="AB34" s="278">
        <v>0</v>
      </c>
      <c r="AC34" s="281">
        <v>755.02429000000006</v>
      </c>
      <c r="AD34" s="284">
        <v>0</v>
      </c>
      <c r="AE34" s="277">
        <v>0</v>
      </c>
      <c r="AF34" s="278">
        <v>0</v>
      </c>
      <c r="AG34" s="253"/>
    </row>
    <row r="35" spans="1:33" s="183" customFormat="1" x14ac:dyDescent="0.25">
      <c r="A35" s="183">
        <f t="shared" si="0"/>
        <v>17</v>
      </c>
      <c r="B35" s="213" t="s">
        <v>305</v>
      </c>
      <c r="C35" s="131" t="s">
        <v>78</v>
      </c>
      <c r="D35" s="130" t="s">
        <v>147</v>
      </c>
      <c r="E35" s="256">
        <v>384111.06992901041</v>
      </c>
      <c r="F35" s="281">
        <v>358301.03259999998</v>
      </c>
      <c r="G35" s="281">
        <v>25810.037329010407</v>
      </c>
      <c r="H35" s="256">
        <v>6987.0476270985619</v>
      </c>
      <c r="I35" s="274">
        <v>6592.671905948414</v>
      </c>
      <c r="J35" s="277">
        <v>4829.2426260631637</v>
      </c>
      <c r="K35" s="278">
        <v>1763.4292798852505</v>
      </c>
      <c r="L35" s="275">
        <v>394.37572115014785</v>
      </c>
      <c r="M35" s="277">
        <v>394.08004991382262</v>
      </c>
      <c r="N35" s="278">
        <v>0.29567123632525122</v>
      </c>
      <c r="O35" s="256">
        <v>6987.0476270985619</v>
      </c>
      <c r="P35" s="275">
        <v>0</v>
      </c>
      <c r="Q35" s="277">
        <v>0</v>
      </c>
      <c r="R35" s="278">
        <v>0</v>
      </c>
      <c r="S35" s="276">
        <v>368630.42112666636</v>
      </c>
      <c r="T35" s="256">
        <v>116528.93531666638</v>
      </c>
      <c r="U35" s="256">
        <v>252101.48580999995</v>
      </c>
      <c r="V35" s="256">
        <v>10713.229974183982</v>
      </c>
      <c r="W35" s="275">
        <v>8251.4708656358634</v>
      </c>
      <c r="X35" s="277">
        <v>0</v>
      </c>
      <c r="Y35" s="278">
        <v>8251.4708656358634</v>
      </c>
      <c r="Z35" s="275">
        <v>245.22271352503898</v>
      </c>
      <c r="AA35" s="277">
        <v>0</v>
      </c>
      <c r="AB35" s="278">
        <v>245.22271352503898</v>
      </c>
      <c r="AC35" s="256">
        <v>8496.693579160903</v>
      </c>
      <c r="AD35" s="275">
        <v>2216.5363950230785</v>
      </c>
      <c r="AE35" s="277">
        <v>0</v>
      </c>
      <c r="AF35" s="278">
        <v>2216.5363950230785</v>
      </c>
      <c r="AG35" s="184"/>
    </row>
    <row r="36" spans="1:33" s="243" customFormat="1" x14ac:dyDescent="0.25">
      <c r="A36" s="243">
        <f t="shared" si="0"/>
        <v>18</v>
      </c>
      <c r="B36" s="255" t="s">
        <v>303</v>
      </c>
      <c r="C36" s="246" t="s">
        <v>78</v>
      </c>
      <c r="D36" s="245"/>
      <c r="E36" s="281">
        <v>104470.95356901038</v>
      </c>
      <c r="F36" s="281">
        <v>93542.690739999976</v>
      </c>
      <c r="G36" s="281">
        <v>10928.262829010409</v>
      </c>
      <c r="H36" s="281">
        <v>1374.3121487883323</v>
      </c>
      <c r="I36" s="279">
        <v>1342.7302859484143</v>
      </c>
      <c r="J36" s="277">
        <v>859.56004606316378</v>
      </c>
      <c r="K36" s="278">
        <v>483.17023988525062</v>
      </c>
      <c r="L36" s="280">
        <v>31.581862839917921</v>
      </c>
      <c r="M36" s="277">
        <v>31.548399913822628</v>
      </c>
      <c r="N36" s="278">
        <v>3.3462926095294283E-2</v>
      </c>
      <c r="O36" s="281">
        <v>1374.3121487883323</v>
      </c>
      <c r="P36" s="280">
        <v>0</v>
      </c>
      <c r="Q36" s="277">
        <v>0</v>
      </c>
      <c r="R36" s="278">
        <v>0</v>
      </c>
      <c r="S36" s="282">
        <v>119657.02084666636</v>
      </c>
      <c r="T36" s="281">
        <v>57083.961806666361</v>
      </c>
      <c r="U36" s="281">
        <v>62573.05904</v>
      </c>
      <c r="V36" s="281">
        <v>4547.7850941839806</v>
      </c>
      <c r="W36" s="280">
        <v>3162.7184456358632</v>
      </c>
      <c r="X36" s="277">
        <v>0</v>
      </c>
      <c r="Y36" s="278">
        <v>3162.7184456358632</v>
      </c>
      <c r="Z36" s="280">
        <v>47.097283525038982</v>
      </c>
      <c r="AA36" s="277">
        <v>0</v>
      </c>
      <c r="AB36" s="278">
        <v>47.097283525038982</v>
      </c>
      <c r="AC36" s="281">
        <v>3209.8157291609023</v>
      </c>
      <c r="AD36" s="280">
        <v>1337.9693650230786</v>
      </c>
      <c r="AE36" s="277">
        <v>0</v>
      </c>
      <c r="AF36" s="278">
        <v>1337.9693650230786</v>
      </c>
      <c r="AG36" s="244"/>
    </row>
    <row r="37" spans="1:33" s="243" customFormat="1" x14ac:dyDescent="0.25">
      <c r="A37" s="243">
        <f t="shared" si="0"/>
        <v>19</v>
      </c>
      <c r="B37" s="255" t="s">
        <v>302</v>
      </c>
      <c r="C37" s="246" t="s">
        <v>78</v>
      </c>
      <c r="D37" s="245"/>
      <c r="E37" s="281">
        <v>0</v>
      </c>
      <c r="F37" s="281">
        <v>0</v>
      </c>
      <c r="G37" s="281">
        <v>0</v>
      </c>
      <c r="H37" s="281">
        <v>0</v>
      </c>
      <c r="I37" s="279">
        <v>0</v>
      </c>
      <c r="J37" s="277">
        <v>0</v>
      </c>
      <c r="K37" s="278">
        <v>0</v>
      </c>
      <c r="L37" s="280">
        <v>0</v>
      </c>
      <c r="M37" s="277">
        <v>0</v>
      </c>
      <c r="N37" s="278">
        <v>0</v>
      </c>
      <c r="O37" s="281">
        <v>0</v>
      </c>
      <c r="P37" s="280">
        <v>0</v>
      </c>
      <c r="Q37" s="277">
        <v>0</v>
      </c>
      <c r="R37" s="278">
        <v>0</v>
      </c>
      <c r="S37" s="282">
        <v>0</v>
      </c>
      <c r="T37" s="281">
        <v>0</v>
      </c>
      <c r="U37" s="281">
        <v>0</v>
      </c>
      <c r="V37" s="281">
        <v>0</v>
      </c>
      <c r="W37" s="280">
        <v>0</v>
      </c>
      <c r="X37" s="277">
        <v>0</v>
      </c>
      <c r="Y37" s="278">
        <v>0</v>
      </c>
      <c r="Z37" s="280">
        <v>0</v>
      </c>
      <c r="AA37" s="277">
        <v>0</v>
      </c>
      <c r="AB37" s="278">
        <v>0</v>
      </c>
      <c r="AC37" s="281">
        <v>0</v>
      </c>
      <c r="AD37" s="280">
        <v>0</v>
      </c>
      <c r="AE37" s="277">
        <v>0</v>
      </c>
      <c r="AF37" s="278">
        <v>0</v>
      </c>
      <c r="AG37" s="244"/>
    </row>
    <row r="38" spans="1:33" s="243" customFormat="1" x14ac:dyDescent="0.25">
      <c r="A38" s="243">
        <f t="shared" si="0"/>
        <v>20</v>
      </c>
      <c r="B38" s="255" t="s">
        <v>301</v>
      </c>
      <c r="C38" s="246" t="s">
        <v>78</v>
      </c>
      <c r="D38" s="245"/>
      <c r="E38" s="281">
        <v>279640.11635999993</v>
      </c>
      <c r="F38" s="281">
        <v>264758.34185999993</v>
      </c>
      <c r="G38" s="281">
        <v>14881.7745</v>
      </c>
      <c r="H38" s="281">
        <v>5612.7354783102292</v>
      </c>
      <c r="I38" s="279">
        <v>5249.9416199999996</v>
      </c>
      <c r="J38" s="277">
        <v>3969.6825800000001</v>
      </c>
      <c r="K38" s="278">
        <v>1280.2590399999999</v>
      </c>
      <c r="L38" s="280">
        <v>362.79385831022995</v>
      </c>
      <c r="M38" s="277">
        <v>362.53165000000001</v>
      </c>
      <c r="N38" s="278">
        <v>0.26220831022995694</v>
      </c>
      <c r="O38" s="281">
        <v>5612.7354783102292</v>
      </c>
      <c r="P38" s="280">
        <v>0</v>
      </c>
      <c r="Q38" s="277">
        <v>0</v>
      </c>
      <c r="R38" s="278">
        <v>0</v>
      </c>
      <c r="S38" s="282">
        <v>248973.40027999997</v>
      </c>
      <c r="T38" s="281">
        <v>59444.973510000003</v>
      </c>
      <c r="U38" s="281">
        <v>189528.42676999996</v>
      </c>
      <c r="V38" s="281">
        <v>6165.4448800000009</v>
      </c>
      <c r="W38" s="280">
        <v>5088.7524200000007</v>
      </c>
      <c r="X38" s="277">
        <v>0</v>
      </c>
      <c r="Y38" s="278">
        <v>5088.7524200000007</v>
      </c>
      <c r="Z38" s="280">
        <v>198.12542999999999</v>
      </c>
      <c r="AA38" s="277">
        <v>0</v>
      </c>
      <c r="AB38" s="278">
        <v>198.12542999999999</v>
      </c>
      <c r="AC38" s="281">
        <v>5286.8778500000008</v>
      </c>
      <c r="AD38" s="280">
        <v>878.56702999999993</v>
      </c>
      <c r="AE38" s="277">
        <v>0</v>
      </c>
      <c r="AF38" s="278">
        <v>878.56702999999993</v>
      </c>
      <c r="AG38" s="244"/>
    </row>
    <row r="39" spans="1:33" s="183" customFormat="1" ht="45" x14ac:dyDescent="0.25">
      <c r="A39" s="183">
        <f t="shared" si="0"/>
        <v>21</v>
      </c>
      <c r="B39" s="213" t="s">
        <v>304</v>
      </c>
      <c r="C39" s="131" t="s">
        <v>300</v>
      </c>
      <c r="D39" s="130"/>
      <c r="E39" s="287">
        <v>453</v>
      </c>
      <c r="F39" s="281">
        <v>366.9</v>
      </c>
      <c r="G39" s="281">
        <v>86.1</v>
      </c>
      <c r="H39" s="287">
        <v>16</v>
      </c>
      <c r="I39" s="285">
        <v>14</v>
      </c>
      <c r="J39" s="277">
        <v>7</v>
      </c>
      <c r="K39" s="278">
        <v>7</v>
      </c>
      <c r="L39" s="286">
        <v>2</v>
      </c>
      <c r="M39" s="277">
        <v>1</v>
      </c>
      <c r="N39" s="278">
        <v>1</v>
      </c>
      <c r="O39" s="287">
        <v>16</v>
      </c>
      <c r="P39" s="275">
        <v>0</v>
      </c>
      <c r="Q39" s="277">
        <v>0</v>
      </c>
      <c r="R39" s="278">
        <v>0</v>
      </c>
      <c r="S39" s="276">
        <v>92.8</v>
      </c>
      <c r="T39" s="256">
        <v>92.8</v>
      </c>
      <c r="U39" s="256">
        <v>0</v>
      </c>
      <c r="V39" s="256">
        <v>8</v>
      </c>
      <c r="W39" s="275">
        <v>8</v>
      </c>
      <c r="X39" s="277">
        <v>0</v>
      </c>
      <c r="Y39" s="278">
        <v>8</v>
      </c>
      <c r="Z39" s="275">
        <v>0</v>
      </c>
      <c r="AA39" s="277">
        <v>0</v>
      </c>
      <c r="AB39" s="278">
        <v>0</v>
      </c>
      <c r="AC39" s="256">
        <v>8</v>
      </c>
      <c r="AD39" s="275">
        <v>0</v>
      </c>
      <c r="AE39" s="277">
        <v>0</v>
      </c>
      <c r="AF39" s="278">
        <v>0</v>
      </c>
      <c r="AG39" s="184"/>
    </row>
    <row r="40" spans="1:33" s="183" customFormat="1" x14ac:dyDescent="0.25">
      <c r="A40" s="183">
        <f t="shared" si="0"/>
        <v>22</v>
      </c>
      <c r="B40" s="213" t="s">
        <v>303</v>
      </c>
      <c r="C40" s="131" t="s">
        <v>300</v>
      </c>
      <c r="D40" s="130"/>
      <c r="E40" s="287">
        <v>92.7</v>
      </c>
      <c r="F40" s="281">
        <v>65.5</v>
      </c>
      <c r="G40" s="281">
        <v>27.200000000000003</v>
      </c>
      <c r="H40" s="287">
        <v>2</v>
      </c>
      <c r="I40" s="285">
        <v>2</v>
      </c>
      <c r="J40" s="277">
        <v>1</v>
      </c>
      <c r="K40" s="278">
        <v>1</v>
      </c>
      <c r="L40" s="286">
        <v>0</v>
      </c>
      <c r="M40" s="277">
        <v>0</v>
      </c>
      <c r="N40" s="278">
        <v>0</v>
      </c>
      <c r="O40" s="287">
        <v>2</v>
      </c>
      <c r="P40" s="275">
        <v>0</v>
      </c>
      <c r="Q40" s="277">
        <v>0</v>
      </c>
      <c r="R40" s="278">
        <v>0</v>
      </c>
      <c r="S40" s="276">
        <v>23.36</v>
      </c>
      <c r="T40" s="256">
        <v>23.36</v>
      </c>
      <c r="U40" s="256">
        <v>0</v>
      </c>
      <c r="V40" s="256">
        <v>0</v>
      </c>
      <c r="W40" s="275">
        <v>0</v>
      </c>
      <c r="X40" s="277">
        <v>0</v>
      </c>
      <c r="Y40" s="278">
        <v>0</v>
      </c>
      <c r="Z40" s="275">
        <v>0</v>
      </c>
      <c r="AA40" s="277">
        <v>0</v>
      </c>
      <c r="AB40" s="278">
        <v>0</v>
      </c>
      <c r="AC40" s="256">
        <v>0</v>
      </c>
      <c r="AD40" s="275">
        <v>0</v>
      </c>
      <c r="AE40" s="277">
        <v>0</v>
      </c>
      <c r="AF40" s="278">
        <v>0</v>
      </c>
      <c r="AG40" s="184"/>
    </row>
    <row r="41" spans="1:33" s="183" customFormat="1" x14ac:dyDescent="0.25">
      <c r="A41" s="183">
        <f t="shared" si="0"/>
        <v>23</v>
      </c>
      <c r="B41" s="213" t="s">
        <v>302</v>
      </c>
      <c r="C41" s="131" t="s">
        <v>300</v>
      </c>
      <c r="D41" s="130"/>
      <c r="E41" s="287">
        <v>0</v>
      </c>
      <c r="F41" s="281">
        <v>0</v>
      </c>
      <c r="G41" s="281">
        <v>0</v>
      </c>
      <c r="H41" s="287">
        <v>0</v>
      </c>
      <c r="I41" s="285">
        <v>0</v>
      </c>
      <c r="J41" s="277">
        <v>0</v>
      </c>
      <c r="K41" s="278">
        <v>0</v>
      </c>
      <c r="L41" s="286">
        <v>0</v>
      </c>
      <c r="M41" s="277">
        <v>0</v>
      </c>
      <c r="N41" s="278">
        <v>0</v>
      </c>
      <c r="O41" s="287">
        <v>0</v>
      </c>
      <c r="P41" s="275">
        <v>0</v>
      </c>
      <c r="Q41" s="277">
        <v>0</v>
      </c>
      <c r="R41" s="278">
        <v>0</v>
      </c>
      <c r="S41" s="276">
        <v>0</v>
      </c>
      <c r="T41" s="256">
        <v>0</v>
      </c>
      <c r="U41" s="256">
        <v>0</v>
      </c>
      <c r="V41" s="256">
        <v>0</v>
      </c>
      <c r="W41" s="275">
        <v>0</v>
      </c>
      <c r="X41" s="277">
        <v>0</v>
      </c>
      <c r="Y41" s="278">
        <v>0</v>
      </c>
      <c r="Z41" s="275">
        <v>0</v>
      </c>
      <c r="AA41" s="277">
        <v>0</v>
      </c>
      <c r="AB41" s="278">
        <v>0</v>
      </c>
      <c r="AC41" s="256">
        <v>0</v>
      </c>
      <c r="AD41" s="275">
        <v>0</v>
      </c>
      <c r="AE41" s="277">
        <v>0</v>
      </c>
      <c r="AF41" s="278">
        <v>0</v>
      </c>
      <c r="AG41" s="184"/>
    </row>
    <row r="42" spans="1:33" s="183" customFormat="1" x14ac:dyDescent="0.25">
      <c r="A42" s="183">
        <f t="shared" si="0"/>
        <v>24</v>
      </c>
      <c r="B42" s="213" t="s">
        <v>301</v>
      </c>
      <c r="C42" s="131" t="s">
        <v>300</v>
      </c>
      <c r="D42" s="130"/>
      <c r="E42" s="287">
        <v>360.29999999999995</v>
      </c>
      <c r="F42" s="281">
        <v>301.39999999999998</v>
      </c>
      <c r="G42" s="281">
        <v>58.9</v>
      </c>
      <c r="H42" s="287">
        <v>14</v>
      </c>
      <c r="I42" s="285">
        <v>12</v>
      </c>
      <c r="J42" s="277">
        <v>6</v>
      </c>
      <c r="K42" s="278">
        <v>6</v>
      </c>
      <c r="L42" s="286">
        <v>2</v>
      </c>
      <c r="M42" s="277">
        <v>1</v>
      </c>
      <c r="N42" s="278">
        <v>1</v>
      </c>
      <c r="O42" s="287">
        <v>14</v>
      </c>
      <c r="P42" s="275">
        <v>0</v>
      </c>
      <c r="Q42" s="277">
        <v>0</v>
      </c>
      <c r="R42" s="278">
        <v>0</v>
      </c>
      <c r="S42" s="276">
        <v>66.44</v>
      </c>
      <c r="T42" s="256">
        <v>66.44</v>
      </c>
      <c r="U42" s="256">
        <v>0</v>
      </c>
      <c r="V42" s="256">
        <v>8</v>
      </c>
      <c r="W42" s="275">
        <v>8</v>
      </c>
      <c r="X42" s="277">
        <v>0</v>
      </c>
      <c r="Y42" s="278">
        <v>8</v>
      </c>
      <c r="Z42" s="275">
        <v>0</v>
      </c>
      <c r="AA42" s="277">
        <v>0</v>
      </c>
      <c r="AB42" s="278">
        <v>0</v>
      </c>
      <c r="AC42" s="256">
        <v>8</v>
      </c>
      <c r="AD42" s="275">
        <v>0</v>
      </c>
      <c r="AE42" s="277">
        <v>0</v>
      </c>
      <c r="AF42" s="278">
        <v>0</v>
      </c>
      <c r="AG42" s="184"/>
    </row>
    <row r="43" spans="1:33" s="183" customFormat="1" ht="105" x14ac:dyDescent="0.25">
      <c r="A43" s="183">
        <f t="shared" si="0"/>
        <v>25</v>
      </c>
      <c r="B43" s="213" t="s">
        <v>299</v>
      </c>
      <c r="C43" s="131" t="s">
        <v>78</v>
      </c>
      <c r="D43" s="130" t="s">
        <v>298</v>
      </c>
      <c r="E43" s="256">
        <v>95607.210849730604</v>
      </c>
      <c r="F43" s="281">
        <v>88713.655799999993</v>
      </c>
      <c r="G43" s="281">
        <v>6893.5550497306058</v>
      </c>
      <c r="H43" s="256">
        <v>1782.6748006009971</v>
      </c>
      <c r="I43" s="274">
        <v>1693.7963698051576</v>
      </c>
      <c r="J43" s="277">
        <v>1213.4954859372513</v>
      </c>
      <c r="K43" s="278">
        <v>480.30088386790641</v>
      </c>
      <c r="L43" s="275">
        <v>88.878430795839449</v>
      </c>
      <c r="M43" s="277">
        <v>88.799246525850094</v>
      </c>
      <c r="N43" s="278">
        <v>7.9184269989353795E-2</v>
      </c>
      <c r="O43" s="256">
        <v>1782.6748006009971</v>
      </c>
      <c r="P43" s="275">
        <v>0</v>
      </c>
      <c r="Q43" s="277">
        <v>0</v>
      </c>
      <c r="R43" s="278">
        <v>0</v>
      </c>
      <c r="S43" s="276">
        <v>92176.835317892735</v>
      </c>
      <c r="T43" s="256">
        <v>27040.09942670997</v>
      </c>
      <c r="U43" s="256">
        <v>65136.735891182761</v>
      </c>
      <c r="V43" s="256">
        <v>2606.7263841345934</v>
      </c>
      <c r="W43" s="275">
        <v>2003.8316352909542</v>
      </c>
      <c r="X43" s="277">
        <v>0</v>
      </c>
      <c r="Y43" s="278">
        <v>2003.8316352909542</v>
      </c>
      <c r="Z43" s="275">
        <v>58.319549019839926</v>
      </c>
      <c r="AA43" s="277">
        <v>0</v>
      </c>
      <c r="AB43" s="278">
        <v>58.319549019839926</v>
      </c>
      <c r="AC43" s="256">
        <v>2062.1511843107942</v>
      </c>
      <c r="AD43" s="275">
        <v>544.57519982379927</v>
      </c>
      <c r="AE43" s="277">
        <v>0</v>
      </c>
      <c r="AF43" s="278">
        <v>544.57519982379927</v>
      </c>
      <c r="AG43" s="184"/>
    </row>
    <row r="44" spans="1:33" s="183" customFormat="1" x14ac:dyDescent="0.25">
      <c r="A44" s="183">
        <f t="shared" si="0"/>
        <v>26</v>
      </c>
      <c r="B44" s="213" t="s">
        <v>297</v>
      </c>
      <c r="C44" s="131" t="s">
        <v>78</v>
      </c>
      <c r="D44" s="130" t="s">
        <v>296</v>
      </c>
      <c r="E44" s="256">
        <v>347109.08661999891</v>
      </c>
      <c r="F44" s="281">
        <v>310434.31270000007</v>
      </c>
      <c r="G44" s="281">
        <v>36674.773919998828</v>
      </c>
      <c r="H44" s="256">
        <v>5551.0124376069616</v>
      </c>
      <c r="I44" s="274">
        <v>5484.5573236039227</v>
      </c>
      <c r="J44" s="277">
        <v>3752.5318129211105</v>
      </c>
      <c r="K44" s="278">
        <v>1732.025510682812</v>
      </c>
      <c r="L44" s="275">
        <v>66.455114003038915</v>
      </c>
      <c r="M44" s="277">
        <v>66.455074414299617</v>
      </c>
      <c r="N44" s="278">
        <v>3.9588739298225924E-5</v>
      </c>
      <c r="O44" s="256">
        <v>5551.0124376069616</v>
      </c>
      <c r="P44" s="275">
        <v>0</v>
      </c>
      <c r="Q44" s="277">
        <v>0</v>
      </c>
      <c r="R44" s="278">
        <v>0</v>
      </c>
      <c r="S44" s="276">
        <v>210148.66565983411</v>
      </c>
      <c r="T44" s="256">
        <v>57068.95310983411</v>
      </c>
      <c r="U44" s="256">
        <v>153079.71255</v>
      </c>
      <c r="V44" s="256">
        <v>5906.4840321835418</v>
      </c>
      <c r="W44" s="275">
        <v>5038.2797793007976</v>
      </c>
      <c r="X44" s="277">
        <v>0</v>
      </c>
      <c r="Y44" s="278">
        <v>5038.2797793007976</v>
      </c>
      <c r="Z44" s="275">
        <v>6.2363058945295716E-2</v>
      </c>
      <c r="AA44" s="277">
        <v>0</v>
      </c>
      <c r="AB44" s="278">
        <v>6.2363058945295716E-2</v>
      </c>
      <c r="AC44" s="256">
        <v>5038.3421423597429</v>
      </c>
      <c r="AD44" s="275">
        <v>868.14188982379937</v>
      </c>
      <c r="AE44" s="277">
        <v>0</v>
      </c>
      <c r="AF44" s="278">
        <v>868.14188982379937</v>
      </c>
      <c r="AG44" s="184"/>
    </row>
    <row r="45" spans="1:33" s="183" customFormat="1" ht="30" x14ac:dyDescent="0.25">
      <c r="A45" s="183">
        <f t="shared" si="0"/>
        <v>27</v>
      </c>
      <c r="B45" s="213" t="s">
        <v>295</v>
      </c>
      <c r="C45" s="212" t="s">
        <v>78</v>
      </c>
      <c r="D45" s="211" t="s">
        <v>294</v>
      </c>
      <c r="E45" s="257">
        <v>207575.63899985098</v>
      </c>
      <c r="F45" s="256">
        <v>195572.44743999999</v>
      </c>
      <c r="G45" s="256">
        <v>12003.191559850997</v>
      </c>
      <c r="H45" s="256">
        <v>273.13378309303874</v>
      </c>
      <c r="I45" s="288">
        <v>266.45953893365112</v>
      </c>
      <c r="J45" s="299">
        <v>190.70755621731186</v>
      </c>
      <c r="K45" s="300">
        <v>75.751982716339256</v>
      </c>
      <c r="L45" s="289">
        <v>6.6742441593876203</v>
      </c>
      <c r="M45" s="299">
        <v>6.6692055745991592</v>
      </c>
      <c r="N45" s="300">
        <v>5.0385847884612317E-3</v>
      </c>
      <c r="O45" s="256">
        <v>273.13378309303874</v>
      </c>
      <c r="P45" s="289">
        <v>0</v>
      </c>
      <c r="Q45" s="299">
        <v>0</v>
      </c>
      <c r="R45" s="300">
        <v>0</v>
      </c>
      <c r="S45" s="290">
        <v>268828.75964583136</v>
      </c>
      <c r="T45" s="256">
        <v>43335.183438831336</v>
      </c>
      <c r="U45" s="256">
        <v>225493.57620700003</v>
      </c>
      <c r="V45" s="256">
        <v>577.6135124851412</v>
      </c>
      <c r="W45" s="289">
        <v>401.69640221600423</v>
      </c>
      <c r="X45" s="299">
        <v>0</v>
      </c>
      <c r="Y45" s="300">
        <v>401.69640221600423</v>
      </c>
      <c r="Z45" s="289">
        <v>5.981819017832815</v>
      </c>
      <c r="AA45" s="299">
        <v>0</v>
      </c>
      <c r="AB45" s="300">
        <v>5.981819017832815</v>
      </c>
      <c r="AC45" s="256">
        <v>407.67822123383706</v>
      </c>
      <c r="AD45" s="289">
        <v>169.93529125130416</v>
      </c>
      <c r="AE45" s="299">
        <v>0</v>
      </c>
      <c r="AF45" s="300">
        <v>169.93529125130416</v>
      </c>
      <c r="AG45" s="184"/>
    </row>
    <row r="46" spans="1:33" s="183" customFormat="1" x14ac:dyDescent="0.25">
      <c r="A46" s="183">
        <f t="shared" si="0"/>
        <v>28</v>
      </c>
      <c r="B46" s="213" t="s">
        <v>293</v>
      </c>
      <c r="C46" s="131" t="s">
        <v>78</v>
      </c>
      <c r="D46" s="130" t="s">
        <v>292</v>
      </c>
      <c r="E46" s="256">
        <v>207575.63899985098</v>
      </c>
      <c r="F46" s="281">
        <v>195572.44743999999</v>
      </c>
      <c r="G46" s="281">
        <v>12003.191559850997</v>
      </c>
      <c r="H46" s="256">
        <v>273.13378309303874</v>
      </c>
      <c r="I46" s="274">
        <v>266.45953893365112</v>
      </c>
      <c r="J46" s="277">
        <v>190.70755621731186</v>
      </c>
      <c r="K46" s="278">
        <v>75.751982716339256</v>
      </c>
      <c r="L46" s="275">
        <v>6.6742441593876203</v>
      </c>
      <c r="M46" s="277">
        <v>6.6692055745991592</v>
      </c>
      <c r="N46" s="278">
        <v>5.0385847884612317E-3</v>
      </c>
      <c r="O46" s="256">
        <v>273.13378309303874</v>
      </c>
      <c r="P46" s="275">
        <v>0</v>
      </c>
      <c r="Q46" s="277">
        <v>0</v>
      </c>
      <c r="R46" s="278">
        <v>0</v>
      </c>
      <c r="S46" s="276">
        <v>268828.75964583136</v>
      </c>
      <c r="T46" s="256">
        <v>43335.183438831336</v>
      </c>
      <c r="U46" s="256">
        <v>225493.57620700003</v>
      </c>
      <c r="V46" s="256">
        <v>577.6135124851412</v>
      </c>
      <c r="W46" s="275">
        <v>401.69640221600423</v>
      </c>
      <c r="X46" s="277">
        <v>0</v>
      </c>
      <c r="Y46" s="278">
        <v>401.69640221600423</v>
      </c>
      <c r="Z46" s="275">
        <v>5.981819017832815</v>
      </c>
      <c r="AA46" s="277">
        <v>0</v>
      </c>
      <c r="AB46" s="278">
        <v>5.981819017832815</v>
      </c>
      <c r="AC46" s="256">
        <v>407.67822123383706</v>
      </c>
      <c r="AD46" s="275">
        <v>169.93529125130416</v>
      </c>
      <c r="AE46" s="277">
        <v>0</v>
      </c>
      <c r="AF46" s="278">
        <v>169.93529125130416</v>
      </c>
      <c r="AG46" s="184"/>
    </row>
    <row r="47" spans="1:33" s="183" customFormat="1" x14ac:dyDescent="0.25">
      <c r="A47" s="183">
        <f t="shared" si="0"/>
        <v>29</v>
      </c>
      <c r="B47" s="213" t="s">
        <v>291</v>
      </c>
      <c r="C47" s="131" t="s">
        <v>78</v>
      </c>
      <c r="D47" s="130" t="s">
        <v>290</v>
      </c>
      <c r="E47" s="256">
        <v>0</v>
      </c>
      <c r="F47" s="281">
        <v>0</v>
      </c>
      <c r="G47" s="281">
        <v>0</v>
      </c>
      <c r="H47" s="256">
        <v>0</v>
      </c>
      <c r="I47" s="274">
        <v>0</v>
      </c>
      <c r="J47" s="277">
        <v>0</v>
      </c>
      <c r="K47" s="278">
        <v>0</v>
      </c>
      <c r="L47" s="275">
        <v>0</v>
      </c>
      <c r="M47" s="277">
        <v>0</v>
      </c>
      <c r="N47" s="278">
        <v>0</v>
      </c>
      <c r="O47" s="256">
        <v>0</v>
      </c>
      <c r="P47" s="275">
        <v>0</v>
      </c>
      <c r="Q47" s="277">
        <v>0</v>
      </c>
      <c r="R47" s="278">
        <v>0</v>
      </c>
      <c r="S47" s="276">
        <v>0</v>
      </c>
      <c r="T47" s="256">
        <v>0</v>
      </c>
      <c r="U47" s="256">
        <v>0</v>
      </c>
      <c r="V47" s="256">
        <v>0</v>
      </c>
      <c r="W47" s="275">
        <v>0</v>
      </c>
      <c r="X47" s="277">
        <v>0</v>
      </c>
      <c r="Y47" s="278">
        <v>0</v>
      </c>
      <c r="Z47" s="275">
        <v>0</v>
      </c>
      <c r="AA47" s="277">
        <v>0</v>
      </c>
      <c r="AB47" s="278">
        <v>0</v>
      </c>
      <c r="AC47" s="256">
        <v>0</v>
      </c>
      <c r="AD47" s="275">
        <v>0</v>
      </c>
      <c r="AE47" s="277">
        <v>0</v>
      </c>
      <c r="AF47" s="278">
        <v>0</v>
      </c>
      <c r="AG47" s="184"/>
    </row>
    <row r="48" spans="1:33" s="183" customFormat="1" ht="30" x14ac:dyDescent="0.25">
      <c r="A48" s="183">
        <f t="shared" si="0"/>
        <v>30</v>
      </c>
      <c r="B48" s="213" t="s">
        <v>289</v>
      </c>
      <c r="C48" s="131" t="s">
        <v>78</v>
      </c>
      <c r="D48" s="130" t="s">
        <v>288</v>
      </c>
      <c r="E48" s="256">
        <v>132890.00324000002</v>
      </c>
      <c r="F48" s="281">
        <v>122407.42824000001</v>
      </c>
      <c r="G48" s="281">
        <v>10482.575000000001</v>
      </c>
      <c r="H48" s="256">
        <v>1757.3939</v>
      </c>
      <c r="I48" s="274">
        <v>1757.2950000000001</v>
      </c>
      <c r="J48" s="277">
        <v>1250.655</v>
      </c>
      <c r="K48" s="278">
        <v>506.64</v>
      </c>
      <c r="L48" s="275">
        <v>9.8900000000000002E-2</v>
      </c>
      <c r="M48" s="277">
        <v>9.8900000000000002E-2</v>
      </c>
      <c r="N48" s="278">
        <v>0</v>
      </c>
      <c r="O48" s="256">
        <v>1757.3939</v>
      </c>
      <c r="P48" s="275">
        <v>0</v>
      </c>
      <c r="Q48" s="277">
        <v>0</v>
      </c>
      <c r="R48" s="278">
        <v>0</v>
      </c>
      <c r="S48" s="276">
        <v>61088.78</v>
      </c>
      <c r="T48" s="256">
        <v>18073.507999999998</v>
      </c>
      <c r="U48" s="256">
        <v>43015.272000000004</v>
      </c>
      <c r="V48" s="256">
        <v>1423.8310000000001</v>
      </c>
      <c r="W48" s="275">
        <v>1423.8310000000001</v>
      </c>
      <c r="X48" s="277">
        <v>0</v>
      </c>
      <c r="Y48" s="278">
        <v>1423.8310000000001</v>
      </c>
      <c r="Z48" s="275">
        <v>0</v>
      </c>
      <c r="AA48" s="277">
        <v>0</v>
      </c>
      <c r="AB48" s="278">
        <v>0</v>
      </c>
      <c r="AC48" s="256">
        <v>1423.8310000000001</v>
      </c>
      <c r="AD48" s="275">
        <v>0</v>
      </c>
      <c r="AE48" s="277">
        <v>0</v>
      </c>
      <c r="AF48" s="278">
        <v>0</v>
      </c>
      <c r="AG48" s="184"/>
    </row>
    <row r="49" spans="1:33" s="183" customFormat="1" ht="45" x14ac:dyDescent="0.25">
      <c r="A49" s="183">
        <v>35</v>
      </c>
      <c r="B49" s="213" t="s">
        <v>287</v>
      </c>
      <c r="C49" s="131" t="s">
        <v>78</v>
      </c>
      <c r="D49" s="130" t="s">
        <v>286</v>
      </c>
      <c r="E49" s="256">
        <v>0</v>
      </c>
      <c r="F49" s="281">
        <v>0</v>
      </c>
      <c r="G49" s="281">
        <v>0</v>
      </c>
      <c r="H49" s="256">
        <v>0</v>
      </c>
      <c r="I49" s="274">
        <v>0</v>
      </c>
      <c r="J49" s="277">
        <v>0</v>
      </c>
      <c r="K49" s="278">
        <v>0</v>
      </c>
      <c r="L49" s="275">
        <v>0</v>
      </c>
      <c r="M49" s="277">
        <v>0</v>
      </c>
      <c r="N49" s="278">
        <v>0</v>
      </c>
      <c r="O49" s="256">
        <v>0</v>
      </c>
      <c r="P49" s="275">
        <v>0</v>
      </c>
      <c r="Q49" s="277">
        <v>0</v>
      </c>
      <c r="R49" s="278">
        <v>0</v>
      </c>
      <c r="S49" s="276">
        <v>0</v>
      </c>
      <c r="T49" s="256">
        <v>0</v>
      </c>
      <c r="U49" s="256">
        <v>0</v>
      </c>
      <c r="V49" s="256">
        <v>0</v>
      </c>
      <c r="W49" s="275">
        <v>0</v>
      </c>
      <c r="X49" s="277">
        <v>0</v>
      </c>
      <c r="Y49" s="278">
        <v>0</v>
      </c>
      <c r="Z49" s="275">
        <v>0</v>
      </c>
      <c r="AA49" s="277">
        <v>0</v>
      </c>
      <c r="AB49" s="278">
        <v>0</v>
      </c>
      <c r="AC49" s="256">
        <v>0</v>
      </c>
      <c r="AD49" s="275">
        <v>0</v>
      </c>
      <c r="AE49" s="277">
        <v>0</v>
      </c>
      <c r="AF49" s="278">
        <v>0</v>
      </c>
      <c r="AG49" s="184"/>
    </row>
    <row r="50" spans="1:33" s="183" customFormat="1" x14ac:dyDescent="0.25">
      <c r="A50" s="183">
        <v>36</v>
      </c>
      <c r="B50" s="213" t="s">
        <v>285</v>
      </c>
      <c r="C50" s="131" t="s">
        <v>78</v>
      </c>
      <c r="D50" s="130" t="s">
        <v>284</v>
      </c>
      <c r="E50" s="256">
        <v>72667.017197929366</v>
      </c>
      <c r="F50" s="281">
        <v>66326.331468000019</v>
      </c>
      <c r="G50" s="281">
        <v>6340.6857299293497</v>
      </c>
      <c r="H50" s="256">
        <v>458.97090371119725</v>
      </c>
      <c r="I50" s="274">
        <v>449.83490081818843</v>
      </c>
      <c r="J50" s="277">
        <v>343.29056888480676</v>
      </c>
      <c r="K50" s="278">
        <v>106.54433193338168</v>
      </c>
      <c r="L50" s="275">
        <v>9.1360028930088131</v>
      </c>
      <c r="M50" s="277">
        <v>9.1336138570812864</v>
      </c>
      <c r="N50" s="278">
        <v>2.389035927526633E-3</v>
      </c>
      <c r="O50" s="256">
        <v>458.97090371119725</v>
      </c>
      <c r="P50" s="275">
        <v>0</v>
      </c>
      <c r="Q50" s="277">
        <v>0</v>
      </c>
      <c r="R50" s="278">
        <v>0</v>
      </c>
      <c r="S50" s="276">
        <v>64287.051540225933</v>
      </c>
      <c r="T50" s="256">
        <v>29602.290877225805</v>
      </c>
      <c r="U50" s="256">
        <v>34684.760663000132</v>
      </c>
      <c r="V50" s="256">
        <v>5639.2288839089861</v>
      </c>
      <c r="W50" s="275">
        <v>491.80556237366108</v>
      </c>
      <c r="X50" s="277">
        <v>0</v>
      </c>
      <c r="Y50" s="278">
        <v>491.80556237366108</v>
      </c>
      <c r="Z50" s="275">
        <v>5.2690994691456687</v>
      </c>
      <c r="AA50" s="277">
        <v>0</v>
      </c>
      <c r="AB50" s="278">
        <v>5.2690994691456687</v>
      </c>
      <c r="AC50" s="256">
        <v>497.07466184280673</v>
      </c>
      <c r="AD50" s="275">
        <v>5142.1542220661795</v>
      </c>
      <c r="AE50" s="277">
        <v>0</v>
      </c>
      <c r="AF50" s="278">
        <v>5142.1542220661795</v>
      </c>
      <c r="AG50" s="359" t="s">
        <v>283</v>
      </c>
    </row>
    <row r="51" spans="1:33" s="183" customFormat="1" ht="15" customHeight="1" outlineLevel="1" x14ac:dyDescent="0.25">
      <c r="A51" s="183">
        <v>37</v>
      </c>
      <c r="B51" s="213" t="s">
        <v>282</v>
      </c>
      <c r="C51" s="131" t="s">
        <v>78</v>
      </c>
      <c r="D51" s="130"/>
      <c r="E51" s="256">
        <v>44839.104559999992</v>
      </c>
      <c r="F51" s="281">
        <v>40140.872059999994</v>
      </c>
      <c r="G51" s="281">
        <v>4698.2325000000001</v>
      </c>
      <c r="H51" s="256">
        <v>52.764200000000002</v>
      </c>
      <c r="I51" s="274">
        <v>52.57949</v>
      </c>
      <c r="J51" s="277">
        <v>41.794550000000001</v>
      </c>
      <c r="K51" s="278">
        <v>10.784940000000001</v>
      </c>
      <c r="L51" s="275">
        <v>0.18470999999999999</v>
      </c>
      <c r="M51" s="277">
        <v>0.18470999999999999</v>
      </c>
      <c r="N51" s="278">
        <v>0</v>
      </c>
      <c r="O51" s="256">
        <v>52.764200000000002</v>
      </c>
      <c r="P51" s="275">
        <v>0</v>
      </c>
      <c r="Q51" s="277">
        <v>0</v>
      </c>
      <c r="R51" s="278">
        <v>0</v>
      </c>
      <c r="S51" s="276">
        <v>48136.377210000006</v>
      </c>
      <c r="T51" s="256">
        <v>23693.098149999998</v>
      </c>
      <c r="U51" s="256">
        <v>24443.279060000004</v>
      </c>
      <c r="V51" s="256">
        <v>5128.3559399999995</v>
      </c>
      <c r="W51" s="275">
        <v>94.900939999999991</v>
      </c>
      <c r="X51" s="277">
        <v>0</v>
      </c>
      <c r="Y51" s="278">
        <v>94.900939999999991</v>
      </c>
      <c r="Z51" s="275">
        <v>1.095</v>
      </c>
      <c r="AA51" s="277">
        <v>0</v>
      </c>
      <c r="AB51" s="278">
        <v>1.095</v>
      </c>
      <c r="AC51" s="256">
        <v>95.99593999999999</v>
      </c>
      <c r="AD51" s="275">
        <v>5032.3599999999997</v>
      </c>
      <c r="AE51" s="277">
        <v>0</v>
      </c>
      <c r="AF51" s="278">
        <v>5032.3599999999997</v>
      </c>
      <c r="AG51" s="360"/>
    </row>
    <row r="52" spans="1:33" s="183" customFormat="1" ht="15" customHeight="1" outlineLevel="1" x14ac:dyDescent="0.25">
      <c r="A52" s="183">
        <v>45</v>
      </c>
      <c r="B52" s="213" t="s">
        <v>281</v>
      </c>
      <c r="C52" s="131" t="s">
        <v>78</v>
      </c>
      <c r="D52" s="130"/>
      <c r="E52" s="256">
        <v>0</v>
      </c>
      <c r="F52" s="281">
        <v>0</v>
      </c>
      <c r="G52" s="281">
        <v>0</v>
      </c>
      <c r="H52" s="256">
        <v>0</v>
      </c>
      <c r="I52" s="274">
        <v>0</v>
      </c>
      <c r="J52" s="277">
        <v>0</v>
      </c>
      <c r="K52" s="278">
        <v>0</v>
      </c>
      <c r="L52" s="275">
        <v>0</v>
      </c>
      <c r="M52" s="277">
        <v>0</v>
      </c>
      <c r="N52" s="278">
        <v>0</v>
      </c>
      <c r="O52" s="256">
        <v>0</v>
      </c>
      <c r="P52" s="275">
        <v>0</v>
      </c>
      <c r="Q52" s="277">
        <v>0</v>
      </c>
      <c r="R52" s="278">
        <v>0</v>
      </c>
      <c r="S52" s="276">
        <v>15</v>
      </c>
      <c r="T52" s="256">
        <v>0</v>
      </c>
      <c r="U52" s="256">
        <v>15</v>
      </c>
      <c r="V52" s="256">
        <v>0</v>
      </c>
      <c r="W52" s="275">
        <v>0</v>
      </c>
      <c r="X52" s="277">
        <v>0</v>
      </c>
      <c r="Y52" s="278">
        <v>0</v>
      </c>
      <c r="Z52" s="275">
        <v>0</v>
      </c>
      <c r="AA52" s="277">
        <v>0</v>
      </c>
      <c r="AB52" s="278">
        <v>0</v>
      </c>
      <c r="AC52" s="256">
        <v>0</v>
      </c>
      <c r="AD52" s="275">
        <v>0</v>
      </c>
      <c r="AE52" s="277">
        <v>0</v>
      </c>
      <c r="AF52" s="278">
        <v>0</v>
      </c>
      <c r="AG52" s="360"/>
    </row>
    <row r="53" spans="1:33" s="183" customFormat="1" ht="15" customHeight="1" outlineLevel="1" x14ac:dyDescent="0.25">
      <c r="A53" s="183">
        <v>46</v>
      </c>
      <c r="B53" s="213" t="s">
        <v>280</v>
      </c>
      <c r="C53" s="131" t="s">
        <v>78</v>
      </c>
      <c r="D53" s="130"/>
      <c r="E53" s="256">
        <v>6822.9561999999996</v>
      </c>
      <c r="F53" s="281">
        <v>6695.8823999999995</v>
      </c>
      <c r="G53" s="281">
        <v>127.07380000000001</v>
      </c>
      <c r="H53" s="256">
        <v>56.17846999999999</v>
      </c>
      <c r="I53" s="274">
        <v>53.557799999999993</v>
      </c>
      <c r="J53" s="277">
        <v>39.533919999999995</v>
      </c>
      <c r="K53" s="278">
        <v>14.023879999999998</v>
      </c>
      <c r="L53" s="275">
        <v>2.6206700000000001</v>
      </c>
      <c r="M53" s="277">
        <v>2.6206700000000001</v>
      </c>
      <c r="N53" s="278">
        <v>0</v>
      </c>
      <c r="O53" s="256">
        <v>56.17846999999999</v>
      </c>
      <c r="P53" s="275">
        <v>0</v>
      </c>
      <c r="Q53" s="277">
        <v>0</v>
      </c>
      <c r="R53" s="278">
        <v>0</v>
      </c>
      <c r="S53" s="276">
        <v>12920.035087842025</v>
      </c>
      <c r="T53" s="256">
        <v>4055.2637678420306</v>
      </c>
      <c r="U53" s="256">
        <v>8864.7713199999944</v>
      </c>
      <c r="V53" s="256">
        <v>323.20706058976191</v>
      </c>
      <c r="W53" s="275">
        <v>224.77160004641908</v>
      </c>
      <c r="X53" s="277">
        <v>0</v>
      </c>
      <c r="Y53" s="278">
        <v>224.77160004641908</v>
      </c>
      <c r="Z53" s="275">
        <v>3.3471622459376142</v>
      </c>
      <c r="AA53" s="277">
        <v>0</v>
      </c>
      <c r="AB53" s="278">
        <v>3.3471622459376142</v>
      </c>
      <c r="AC53" s="256">
        <v>228.11876229235671</v>
      </c>
      <c r="AD53" s="275">
        <v>95.088298297405188</v>
      </c>
      <c r="AE53" s="277">
        <v>0</v>
      </c>
      <c r="AF53" s="278">
        <v>95.088298297405188</v>
      </c>
      <c r="AG53" s="360"/>
    </row>
    <row r="54" spans="1:33" s="183" customFormat="1" ht="30" customHeight="1" outlineLevel="1" x14ac:dyDescent="0.25">
      <c r="A54" s="183">
        <v>52</v>
      </c>
      <c r="B54" s="213" t="s">
        <v>279</v>
      </c>
      <c r="C54" s="131" t="s">
        <v>78</v>
      </c>
      <c r="D54" s="130"/>
      <c r="E54" s="256">
        <v>4936.2570400000004</v>
      </c>
      <c r="F54" s="281">
        <v>4252.6187200000004</v>
      </c>
      <c r="G54" s="281">
        <v>683.63831999999991</v>
      </c>
      <c r="H54" s="256">
        <v>89.02637</v>
      </c>
      <c r="I54" s="274">
        <v>88.998599999999996</v>
      </c>
      <c r="J54" s="277">
        <v>64.510599999999997</v>
      </c>
      <c r="K54" s="278">
        <v>24.488</v>
      </c>
      <c r="L54" s="275">
        <v>2.777E-2</v>
      </c>
      <c r="M54" s="277">
        <v>2.777E-2</v>
      </c>
      <c r="N54" s="278">
        <v>0</v>
      </c>
      <c r="O54" s="256">
        <v>89.02637</v>
      </c>
      <c r="P54" s="275">
        <v>0</v>
      </c>
      <c r="Q54" s="277">
        <v>0</v>
      </c>
      <c r="R54" s="278">
        <v>0</v>
      </c>
      <c r="S54" s="276">
        <v>1158.1999999999998</v>
      </c>
      <c r="T54" s="256">
        <v>0</v>
      </c>
      <c r="U54" s="256">
        <v>1158.1999999999998</v>
      </c>
      <c r="V54" s="256">
        <v>0</v>
      </c>
      <c r="W54" s="275">
        <v>0</v>
      </c>
      <c r="X54" s="277">
        <v>0</v>
      </c>
      <c r="Y54" s="278">
        <v>0</v>
      </c>
      <c r="Z54" s="275">
        <v>0</v>
      </c>
      <c r="AA54" s="277">
        <v>0</v>
      </c>
      <c r="AB54" s="278">
        <v>0</v>
      </c>
      <c r="AC54" s="256">
        <v>0</v>
      </c>
      <c r="AD54" s="275">
        <v>0</v>
      </c>
      <c r="AE54" s="277">
        <v>0</v>
      </c>
      <c r="AF54" s="278">
        <v>0</v>
      </c>
      <c r="AG54" s="360"/>
    </row>
    <row r="55" spans="1:33" s="183" customFormat="1" ht="15" customHeight="1" outlineLevel="1" x14ac:dyDescent="0.25">
      <c r="A55" s="183">
        <v>58</v>
      </c>
      <c r="B55" s="213" t="s">
        <v>278</v>
      </c>
      <c r="C55" s="131" t="s">
        <v>78</v>
      </c>
      <c r="D55" s="130"/>
      <c r="E55" s="256">
        <v>129.52339000000001</v>
      </c>
      <c r="F55" s="281">
        <v>129.52339000000001</v>
      </c>
      <c r="G55" s="281">
        <v>0</v>
      </c>
      <c r="H55" s="256">
        <v>42.761249999999997</v>
      </c>
      <c r="I55" s="274">
        <v>42.433789999999995</v>
      </c>
      <c r="J55" s="277">
        <v>42.433789999999995</v>
      </c>
      <c r="K55" s="278">
        <v>0</v>
      </c>
      <c r="L55" s="275">
        <v>0.32746000000000003</v>
      </c>
      <c r="M55" s="277">
        <v>0.32746000000000003</v>
      </c>
      <c r="N55" s="278">
        <v>0</v>
      </c>
      <c r="O55" s="256">
        <v>42.761249999999997</v>
      </c>
      <c r="P55" s="275">
        <v>0</v>
      </c>
      <c r="Q55" s="277">
        <v>0</v>
      </c>
      <c r="R55" s="278">
        <v>0</v>
      </c>
      <c r="S55" s="276">
        <v>779.94803046394327</v>
      </c>
      <c r="T55" s="256">
        <v>536.37754046394321</v>
      </c>
      <c r="U55" s="256">
        <v>243.57049000000001</v>
      </c>
      <c r="V55" s="256">
        <v>65.904694111951827</v>
      </c>
      <c r="W55" s="275">
        <v>54.236992414028265</v>
      </c>
      <c r="X55" s="277">
        <v>0</v>
      </c>
      <c r="Y55" s="278">
        <v>54.236992414028265</v>
      </c>
      <c r="Z55" s="275">
        <v>0.39674412457242453</v>
      </c>
      <c r="AA55" s="277">
        <v>0</v>
      </c>
      <c r="AB55" s="278">
        <v>0.39674412457242453</v>
      </c>
      <c r="AC55" s="256">
        <v>54.633736538600687</v>
      </c>
      <c r="AD55" s="275">
        <v>11.270957573351142</v>
      </c>
      <c r="AE55" s="277">
        <v>0</v>
      </c>
      <c r="AF55" s="278">
        <v>11.270957573351142</v>
      </c>
      <c r="AG55" s="360"/>
    </row>
    <row r="56" spans="1:33" s="183" customFormat="1" ht="15" customHeight="1" outlineLevel="1" x14ac:dyDescent="0.25">
      <c r="A56" s="183">
        <v>59</v>
      </c>
      <c r="B56" s="213" t="s">
        <v>277</v>
      </c>
      <c r="C56" s="131" t="s">
        <v>78</v>
      </c>
      <c r="D56" s="130"/>
      <c r="E56" s="256">
        <v>1170.1607799999999</v>
      </c>
      <c r="F56" s="281">
        <v>1170.1607799999999</v>
      </c>
      <c r="G56" s="281">
        <v>0</v>
      </c>
      <c r="H56" s="256">
        <v>12.29307</v>
      </c>
      <c r="I56" s="274">
        <v>9.9</v>
      </c>
      <c r="J56" s="277">
        <v>9.9</v>
      </c>
      <c r="K56" s="278">
        <v>0</v>
      </c>
      <c r="L56" s="275">
        <v>2.3930699999999998</v>
      </c>
      <c r="M56" s="277">
        <v>2.3930699999999998</v>
      </c>
      <c r="N56" s="278">
        <v>0</v>
      </c>
      <c r="O56" s="256">
        <v>12.29307</v>
      </c>
      <c r="P56" s="275">
        <v>0</v>
      </c>
      <c r="Q56" s="277">
        <v>0</v>
      </c>
      <c r="R56" s="278">
        <v>0</v>
      </c>
      <c r="S56" s="276">
        <v>795.44453760724082</v>
      </c>
      <c r="T56" s="256">
        <v>271.33606760724075</v>
      </c>
      <c r="U56" s="256">
        <v>524.10847000000001</v>
      </c>
      <c r="V56" s="256">
        <v>11.675519986439761</v>
      </c>
      <c r="W56" s="275">
        <v>8.1196410249743778</v>
      </c>
      <c r="X56" s="277">
        <v>0</v>
      </c>
      <c r="Y56" s="278">
        <v>8.1196410249743778</v>
      </c>
      <c r="Z56" s="275">
        <v>0.12091276604227488</v>
      </c>
      <c r="AA56" s="277">
        <v>0</v>
      </c>
      <c r="AB56" s="278">
        <v>0.12091276604227488</v>
      </c>
      <c r="AC56" s="256">
        <v>8.2405537910166533</v>
      </c>
      <c r="AD56" s="275">
        <v>3.4349661954231081</v>
      </c>
      <c r="AE56" s="277">
        <v>0</v>
      </c>
      <c r="AF56" s="278">
        <v>3.4349661954231081</v>
      </c>
      <c r="AG56" s="360"/>
    </row>
    <row r="57" spans="1:33" s="183" customFormat="1" ht="15" customHeight="1" outlineLevel="1" x14ac:dyDescent="0.25">
      <c r="A57" s="183">
        <v>60</v>
      </c>
      <c r="B57" s="213" t="s">
        <v>276</v>
      </c>
      <c r="C57" s="131" t="s">
        <v>78</v>
      </c>
      <c r="D57" s="130"/>
      <c r="E57" s="256">
        <v>889.52055800000005</v>
      </c>
      <c r="F57" s="281">
        <v>860.7388380000001</v>
      </c>
      <c r="G57" s="281">
        <v>28.78172</v>
      </c>
      <c r="H57" s="256">
        <v>0</v>
      </c>
      <c r="I57" s="274">
        <v>0</v>
      </c>
      <c r="J57" s="277">
        <v>0</v>
      </c>
      <c r="K57" s="278">
        <v>0</v>
      </c>
      <c r="L57" s="275">
        <v>0</v>
      </c>
      <c r="M57" s="277">
        <v>0</v>
      </c>
      <c r="N57" s="278">
        <v>0</v>
      </c>
      <c r="O57" s="256">
        <v>0</v>
      </c>
      <c r="P57" s="275">
        <v>0</v>
      </c>
      <c r="Q57" s="277">
        <v>0</v>
      </c>
      <c r="R57" s="278">
        <v>0</v>
      </c>
      <c r="S57" s="276">
        <v>0</v>
      </c>
      <c r="T57" s="256">
        <v>0</v>
      </c>
      <c r="U57" s="256">
        <v>0</v>
      </c>
      <c r="V57" s="256">
        <v>0</v>
      </c>
      <c r="W57" s="275">
        <v>0</v>
      </c>
      <c r="X57" s="277">
        <v>0</v>
      </c>
      <c r="Y57" s="278">
        <v>0</v>
      </c>
      <c r="Z57" s="275">
        <v>0</v>
      </c>
      <c r="AA57" s="277">
        <v>0</v>
      </c>
      <c r="AB57" s="278">
        <v>0</v>
      </c>
      <c r="AC57" s="256">
        <v>0</v>
      </c>
      <c r="AD57" s="275">
        <v>0</v>
      </c>
      <c r="AE57" s="277">
        <v>0</v>
      </c>
      <c r="AF57" s="278">
        <v>0</v>
      </c>
      <c r="AG57" s="360"/>
    </row>
    <row r="58" spans="1:33" s="183" customFormat="1" ht="30" customHeight="1" outlineLevel="1" x14ac:dyDescent="0.25">
      <c r="A58" s="183">
        <v>61</v>
      </c>
      <c r="B58" s="213" t="s">
        <v>275</v>
      </c>
      <c r="C58" s="131" t="s">
        <v>78</v>
      </c>
      <c r="D58" s="130"/>
      <c r="E58" s="256">
        <v>0</v>
      </c>
      <c r="F58" s="281">
        <v>0</v>
      </c>
      <c r="G58" s="281">
        <v>0</v>
      </c>
      <c r="H58" s="256">
        <v>0</v>
      </c>
      <c r="I58" s="274">
        <v>0</v>
      </c>
      <c r="J58" s="277">
        <v>0</v>
      </c>
      <c r="K58" s="278">
        <v>0</v>
      </c>
      <c r="L58" s="275">
        <v>0</v>
      </c>
      <c r="M58" s="277">
        <v>0</v>
      </c>
      <c r="N58" s="278">
        <v>0</v>
      </c>
      <c r="O58" s="256">
        <v>0</v>
      </c>
      <c r="P58" s="275">
        <v>0</v>
      </c>
      <c r="Q58" s="277">
        <v>0</v>
      </c>
      <c r="R58" s="278">
        <v>0</v>
      </c>
      <c r="S58" s="276">
        <v>0</v>
      </c>
      <c r="T58" s="256">
        <v>0</v>
      </c>
      <c r="U58" s="256">
        <v>0</v>
      </c>
      <c r="V58" s="256">
        <v>0</v>
      </c>
      <c r="W58" s="275">
        <v>0</v>
      </c>
      <c r="X58" s="277">
        <v>0</v>
      </c>
      <c r="Y58" s="278">
        <v>0</v>
      </c>
      <c r="Z58" s="275">
        <v>0</v>
      </c>
      <c r="AA58" s="277">
        <v>0</v>
      </c>
      <c r="AB58" s="278">
        <v>0</v>
      </c>
      <c r="AC58" s="256">
        <v>0</v>
      </c>
      <c r="AD58" s="275">
        <v>0</v>
      </c>
      <c r="AE58" s="277">
        <v>0</v>
      </c>
      <c r="AF58" s="278">
        <v>0</v>
      </c>
      <c r="AG58" s="360"/>
    </row>
    <row r="59" spans="1:33" s="183" customFormat="1" ht="45" customHeight="1" outlineLevel="1" x14ac:dyDescent="0.25">
      <c r="A59" s="183">
        <v>62</v>
      </c>
      <c r="B59" s="213" t="s">
        <v>274</v>
      </c>
      <c r="C59" s="131" t="s">
        <v>78</v>
      </c>
      <c r="D59" s="130"/>
      <c r="E59" s="256">
        <v>0</v>
      </c>
      <c r="F59" s="281">
        <v>0</v>
      </c>
      <c r="G59" s="281">
        <v>0</v>
      </c>
      <c r="H59" s="256">
        <v>0</v>
      </c>
      <c r="I59" s="274">
        <v>0</v>
      </c>
      <c r="J59" s="277">
        <v>0</v>
      </c>
      <c r="K59" s="278">
        <v>0</v>
      </c>
      <c r="L59" s="275">
        <v>0</v>
      </c>
      <c r="M59" s="277">
        <v>0</v>
      </c>
      <c r="N59" s="278">
        <v>0</v>
      </c>
      <c r="O59" s="256">
        <v>0</v>
      </c>
      <c r="P59" s="275">
        <v>0</v>
      </c>
      <c r="Q59" s="277">
        <v>0</v>
      </c>
      <c r="R59" s="278">
        <v>0</v>
      </c>
      <c r="S59" s="276">
        <v>0</v>
      </c>
      <c r="T59" s="256">
        <v>0</v>
      </c>
      <c r="U59" s="256">
        <v>0</v>
      </c>
      <c r="V59" s="256">
        <v>0</v>
      </c>
      <c r="W59" s="275">
        <v>0</v>
      </c>
      <c r="X59" s="277">
        <v>0</v>
      </c>
      <c r="Y59" s="278">
        <v>0</v>
      </c>
      <c r="Z59" s="275">
        <v>0</v>
      </c>
      <c r="AA59" s="277">
        <v>0</v>
      </c>
      <c r="AB59" s="278">
        <v>0</v>
      </c>
      <c r="AC59" s="256">
        <v>0</v>
      </c>
      <c r="AD59" s="275">
        <v>0</v>
      </c>
      <c r="AE59" s="277">
        <v>0</v>
      </c>
      <c r="AF59" s="278">
        <v>0</v>
      </c>
      <c r="AG59" s="360"/>
    </row>
    <row r="60" spans="1:33" s="183" customFormat="1" ht="15" customHeight="1" outlineLevel="1" x14ac:dyDescent="0.25">
      <c r="A60" s="183">
        <v>63</v>
      </c>
      <c r="B60" s="213" t="s">
        <v>273</v>
      </c>
      <c r="C60" s="131" t="s">
        <v>78</v>
      </c>
      <c r="D60" s="130"/>
      <c r="E60" s="256">
        <v>2484.5924799999993</v>
      </c>
      <c r="F60" s="281">
        <v>2461.8401899999994</v>
      </c>
      <c r="G60" s="281">
        <v>22.752290000000002</v>
      </c>
      <c r="H60" s="256">
        <v>70.33198999999999</v>
      </c>
      <c r="I60" s="274">
        <v>70.33198999999999</v>
      </c>
      <c r="J60" s="277">
        <v>47.579699999999995</v>
      </c>
      <c r="K60" s="278">
        <v>22.752290000000002</v>
      </c>
      <c r="L60" s="275">
        <v>0</v>
      </c>
      <c r="M60" s="277">
        <v>0</v>
      </c>
      <c r="N60" s="278">
        <v>0</v>
      </c>
      <c r="O60" s="256">
        <v>70.33198999999999</v>
      </c>
      <c r="P60" s="275">
        <v>0</v>
      </c>
      <c r="Q60" s="277">
        <v>0</v>
      </c>
      <c r="R60" s="278">
        <v>0</v>
      </c>
      <c r="S60" s="276">
        <v>7049.4883700000009</v>
      </c>
      <c r="T60" s="256">
        <v>430.15130000000005</v>
      </c>
      <c r="U60" s="256">
        <v>6619.3370700000005</v>
      </c>
      <c r="V60" s="256">
        <v>87.151300000000006</v>
      </c>
      <c r="W60" s="275">
        <v>87.151300000000006</v>
      </c>
      <c r="X60" s="277">
        <v>0</v>
      </c>
      <c r="Y60" s="278">
        <v>87.151300000000006</v>
      </c>
      <c r="Z60" s="275">
        <v>0</v>
      </c>
      <c r="AA60" s="277">
        <v>0</v>
      </c>
      <c r="AB60" s="278">
        <v>0</v>
      </c>
      <c r="AC60" s="256">
        <v>87.151300000000006</v>
      </c>
      <c r="AD60" s="275">
        <v>0</v>
      </c>
      <c r="AE60" s="277">
        <v>0</v>
      </c>
      <c r="AF60" s="278">
        <v>0</v>
      </c>
      <c r="AG60" s="360"/>
    </row>
    <row r="61" spans="1:33" s="183" customFormat="1" ht="15" customHeight="1" outlineLevel="1" x14ac:dyDescent="0.25">
      <c r="A61" s="183">
        <v>66</v>
      </c>
      <c r="B61" s="213" t="s">
        <v>339</v>
      </c>
      <c r="C61" s="131" t="s">
        <v>78</v>
      </c>
      <c r="D61" s="130"/>
      <c r="E61" s="256">
        <v>11394.902189929369</v>
      </c>
      <c r="F61" s="281">
        <v>10614.695090000019</v>
      </c>
      <c r="G61" s="281">
        <v>780.20709992934985</v>
      </c>
      <c r="H61" s="256">
        <v>135.61555371119726</v>
      </c>
      <c r="I61" s="274">
        <v>132.03323081818846</v>
      </c>
      <c r="J61" s="277">
        <v>97.538008884806771</v>
      </c>
      <c r="K61" s="278">
        <v>34.495221933381686</v>
      </c>
      <c r="L61" s="275">
        <v>3.5823228930088127</v>
      </c>
      <c r="M61" s="277">
        <v>3.579933857081286</v>
      </c>
      <c r="N61" s="278">
        <v>2.389035927526633E-3</v>
      </c>
      <c r="O61" s="256">
        <v>135.61555371119726</v>
      </c>
      <c r="P61" s="275">
        <v>0</v>
      </c>
      <c r="Q61" s="277">
        <v>0</v>
      </c>
      <c r="R61" s="278">
        <v>0</v>
      </c>
      <c r="S61" s="276">
        <v>-6567.4416956872728</v>
      </c>
      <c r="T61" s="256">
        <v>616.0640513125918</v>
      </c>
      <c r="U61" s="256">
        <v>-7183.5057469998646</v>
      </c>
      <c r="V61" s="256">
        <v>22.934369220832775</v>
      </c>
      <c r="W61" s="275">
        <v>22.625088888239418</v>
      </c>
      <c r="X61" s="277">
        <v>0</v>
      </c>
      <c r="Y61" s="278">
        <v>22.625088888239418</v>
      </c>
      <c r="Z61" s="275">
        <v>0.30928033259335597</v>
      </c>
      <c r="AA61" s="277">
        <v>0</v>
      </c>
      <c r="AB61" s="278">
        <v>0.30928033259335597</v>
      </c>
      <c r="AC61" s="256">
        <v>22.934369220832775</v>
      </c>
      <c r="AD61" s="275">
        <v>0</v>
      </c>
      <c r="AE61" s="277">
        <v>0</v>
      </c>
      <c r="AF61" s="278">
        <v>0</v>
      </c>
      <c r="AG61" s="361"/>
    </row>
    <row r="62" spans="1:33" s="182" customFormat="1" ht="57" x14ac:dyDescent="0.2">
      <c r="A62" s="182">
        <f t="shared" ref="A62:A83" si="1">A61+1</f>
        <v>67</v>
      </c>
      <c r="B62" s="218" t="s">
        <v>272</v>
      </c>
      <c r="C62" s="215" t="s">
        <v>78</v>
      </c>
      <c r="D62" s="217" t="s">
        <v>271</v>
      </c>
      <c r="E62" s="302">
        <v>16203.812469977525</v>
      </c>
      <c r="F62" s="298">
        <v>15724.136860000001</v>
      </c>
      <c r="G62" s="298">
        <v>479.67560997752474</v>
      </c>
      <c r="H62" s="272">
        <v>351.96017884982979</v>
      </c>
      <c r="I62" s="291">
        <v>334.61119217647496</v>
      </c>
      <c r="J62" s="292">
        <v>323.63760324131329</v>
      </c>
      <c r="K62" s="293">
        <v>10.973588935161668</v>
      </c>
      <c r="L62" s="294">
        <v>17.348986673354819</v>
      </c>
      <c r="M62" s="292">
        <v>17.342599438152948</v>
      </c>
      <c r="N62" s="293">
        <v>6.3872352018696293E-3</v>
      </c>
      <c r="O62" s="272">
        <v>351.96017884982979</v>
      </c>
      <c r="P62" s="294">
        <v>0</v>
      </c>
      <c r="Q62" s="292">
        <v>0</v>
      </c>
      <c r="R62" s="293">
        <v>0</v>
      </c>
      <c r="S62" s="295">
        <v>1363256.1910514229</v>
      </c>
      <c r="T62" s="272">
        <v>484084.54842413089</v>
      </c>
      <c r="U62" s="272">
        <v>879171.64262729196</v>
      </c>
      <c r="V62" s="272">
        <v>351.85999999999996</v>
      </c>
      <c r="W62" s="294">
        <v>303.77</v>
      </c>
      <c r="X62" s="292">
        <v>0</v>
      </c>
      <c r="Y62" s="293">
        <v>303.77</v>
      </c>
      <c r="Z62" s="294">
        <v>1.64</v>
      </c>
      <c r="AA62" s="292">
        <v>0</v>
      </c>
      <c r="AB62" s="293">
        <v>1.64</v>
      </c>
      <c r="AC62" s="272">
        <v>305.40999999999997</v>
      </c>
      <c r="AD62" s="294">
        <v>46.45</v>
      </c>
      <c r="AE62" s="292">
        <v>0</v>
      </c>
      <c r="AF62" s="293">
        <v>46.45</v>
      </c>
      <c r="AG62" s="138"/>
    </row>
    <row r="63" spans="1:33" s="183" customFormat="1" ht="30" x14ac:dyDescent="0.25">
      <c r="A63" s="183">
        <f t="shared" si="1"/>
        <v>68</v>
      </c>
      <c r="B63" s="213" t="s">
        <v>270</v>
      </c>
      <c r="C63" s="212" t="s">
        <v>78</v>
      </c>
      <c r="D63" s="211" t="s">
        <v>269</v>
      </c>
      <c r="E63" s="257">
        <v>0</v>
      </c>
      <c r="F63" s="281">
        <v>0</v>
      </c>
      <c r="G63" s="281">
        <v>0</v>
      </c>
      <c r="H63" s="256">
        <v>0</v>
      </c>
      <c r="I63" s="288">
        <v>0</v>
      </c>
      <c r="J63" s="277">
        <v>0</v>
      </c>
      <c r="K63" s="278">
        <v>0</v>
      </c>
      <c r="L63" s="289">
        <v>0</v>
      </c>
      <c r="M63" s="277">
        <v>0</v>
      </c>
      <c r="N63" s="278">
        <v>0</v>
      </c>
      <c r="O63" s="256">
        <v>0</v>
      </c>
      <c r="P63" s="289">
        <v>0</v>
      </c>
      <c r="Q63" s="277">
        <v>0</v>
      </c>
      <c r="R63" s="278">
        <v>0</v>
      </c>
      <c r="S63" s="290">
        <v>0</v>
      </c>
      <c r="T63" s="256">
        <v>0</v>
      </c>
      <c r="U63" s="256">
        <v>0</v>
      </c>
      <c r="V63" s="256">
        <v>0</v>
      </c>
      <c r="W63" s="289">
        <v>0</v>
      </c>
      <c r="X63" s="277">
        <v>0</v>
      </c>
      <c r="Y63" s="278">
        <v>0</v>
      </c>
      <c r="Z63" s="289">
        <v>0</v>
      </c>
      <c r="AA63" s="277">
        <v>0</v>
      </c>
      <c r="AB63" s="278">
        <v>0</v>
      </c>
      <c r="AC63" s="256">
        <v>0</v>
      </c>
      <c r="AD63" s="289">
        <v>0</v>
      </c>
      <c r="AE63" s="277">
        <v>0</v>
      </c>
      <c r="AF63" s="278">
        <v>0</v>
      </c>
      <c r="AG63" s="184"/>
    </row>
    <row r="64" spans="1:33" s="183" customFormat="1" x14ac:dyDescent="0.25">
      <c r="A64" s="183">
        <f t="shared" si="1"/>
        <v>69</v>
      </c>
      <c r="B64" s="213" t="s">
        <v>268</v>
      </c>
      <c r="C64" s="212" t="s">
        <v>78</v>
      </c>
      <c r="D64" s="211" t="s">
        <v>267</v>
      </c>
      <c r="E64" s="257">
        <v>0</v>
      </c>
      <c r="F64" s="281">
        <v>0</v>
      </c>
      <c r="G64" s="281">
        <v>0</v>
      </c>
      <c r="H64" s="256">
        <v>0</v>
      </c>
      <c r="I64" s="288">
        <v>0</v>
      </c>
      <c r="J64" s="277">
        <v>0</v>
      </c>
      <c r="K64" s="278">
        <v>0</v>
      </c>
      <c r="L64" s="289">
        <v>0</v>
      </c>
      <c r="M64" s="277">
        <v>0</v>
      </c>
      <c r="N64" s="278">
        <v>0</v>
      </c>
      <c r="O64" s="256">
        <v>0</v>
      </c>
      <c r="P64" s="289">
        <v>0</v>
      </c>
      <c r="Q64" s="277">
        <v>0</v>
      </c>
      <c r="R64" s="278">
        <v>0</v>
      </c>
      <c r="S64" s="290">
        <v>1346026.1946609286</v>
      </c>
      <c r="T64" s="256">
        <v>480065.56226363673</v>
      </c>
      <c r="U64" s="256">
        <v>865960.63239729195</v>
      </c>
      <c r="V64" s="256">
        <v>0</v>
      </c>
      <c r="W64" s="289">
        <v>0</v>
      </c>
      <c r="X64" s="277">
        <v>0</v>
      </c>
      <c r="Y64" s="278">
        <v>0</v>
      </c>
      <c r="Z64" s="289">
        <v>0</v>
      </c>
      <c r="AA64" s="277">
        <v>0</v>
      </c>
      <c r="AB64" s="278">
        <v>0</v>
      </c>
      <c r="AC64" s="256">
        <v>0</v>
      </c>
      <c r="AD64" s="289">
        <v>0</v>
      </c>
      <c r="AE64" s="277">
        <v>0</v>
      </c>
      <c r="AF64" s="278">
        <v>0</v>
      </c>
      <c r="AG64" s="184"/>
    </row>
    <row r="65" spans="1:33" s="183" customFormat="1" ht="30" x14ac:dyDescent="0.25">
      <c r="A65" s="183">
        <f t="shared" si="1"/>
        <v>70</v>
      </c>
      <c r="B65" s="213" t="s">
        <v>266</v>
      </c>
      <c r="C65" s="212" t="s">
        <v>78</v>
      </c>
      <c r="D65" s="211" t="s">
        <v>265</v>
      </c>
      <c r="E65" s="257">
        <v>0</v>
      </c>
      <c r="F65" s="281">
        <v>0</v>
      </c>
      <c r="G65" s="281">
        <v>0</v>
      </c>
      <c r="H65" s="256">
        <v>0</v>
      </c>
      <c r="I65" s="288">
        <v>0</v>
      </c>
      <c r="J65" s="277">
        <v>0</v>
      </c>
      <c r="K65" s="278">
        <v>0</v>
      </c>
      <c r="L65" s="289">
        <v>0</v>
      </c>
      <c r="M65" s="277">
        <v>0</v>
      </c>
      <c r="N65" s="278">
        <v>0</v>
      </c>
      <c r="O65" s="256">
        <v>0</v>
      </c>
      <c r="P65" s="289">
        <v>0</v>
      </c>
      <c r="Q65" s="277">
        <v>0</v>
      </c>
      <c r="R65" s="278">
        <v>0</v>
      </c>
      <c r="S65" s="290">
        <v>0</v>
      </c>
      <c r="T65" s="256">
        <v>0</v>
      </c>
      <c r="U65" s="256">
        <v>0</v>
      </c>
      <c r="V65" s="256">
        <v>0</v>
      </c>
      <c r="W65" s="289">
        <v>0</v>
      </c>
      <c r="X65" s="277">
        <v>0</v>
      </c>
      <c r="Y65" s="278">
        <v>0</v>
      </c>
      <c r="Z65" s="289">
        <v>0</v>
      </c>
      <c r="AA65" s="277">
        <v>0</v>
      </c>
      <c r="AB65" s="278">
        <v>0</v>
      </c>
      <c r="AC65" s="256">
        <v>0</v>
      </c>
      <c r="AD65" s="289">
        <v>0</v>
      </c>
      <c r="AE65" s="277">
        <v>0</v>
      </c>
      <c r="AF65" s="278">
        <v>0</v>
      </c>
      <c r="AG65" s="184"/>
    </row>
    <row r="66" spans="1:33" s="183" customFormat="1" x14ac:dyDescent="0.25">
      <c r="A66" s="183">
        <f t="shared" si="1"/>
        <v>71</v>
      </c>
      <c r="B66" s="213" t="s">
        <v>264</v>
      </c>
      <c r="C66" s="212" t="s">
        <v>78</v>
      </c>
      <c r="D66" s="211" t="s">
        <v>263</v>
      </c>
      <c r="E66" s="257">
        <v>16203.812469977525</v>
      </c>
      <c r="F66" s="281">
        <v>15724.136860000001</v>
      </c>
      <c r="G66" s="281">
        <v>479.67560997752474</v>
      </c>
      <c r="H66" s="256">
        <v>351.96017884982979</v>
      </c>
      <c r="I66" s="288">
        <v>334.61119217647496</v>
      </c>
      <c r="J66" s="277">
        <v>323.63760324131329</v>
      </c>
      <c r="K66" s="278">
        <v>10.973588935161668</v>
      </c>
      <c r="L66" s="289">
        <v>17.348986673354819</v>
      </c>
      <c r="M66" s="277">
        <v>17.342599438152948</v>
      </c>
      <c r="N66" s="278">
        <v>6.3872352018696293E-3</v>
      </c>
      <c r="O66" s="256">
        <v>351.96017884982979</v>
      </c>
      <c r="P66" s="289">
        <v>0</v>
      </c>
      <c r="Q66" s="277">
        <v>0</v>
      </c>
      <c r="R66" s="278">
        <v>0</v>
      </c>
      <c r="S66" s="290">
        <v>17152.017943273986</v>
      </c>
      <c r="T66" s="256">
        <v>3941.0077132739843</v>
      </c>
      <c r="U66" s="256">
        <v>13211.010230000002</v>
      </c>
      <c r="V66" s="256">
        <v>351.85999999999996</v>
      </c>
      <c r="W66" s="289">
        <v>303.77</v>
      </c>
      <c r="X66" s="277">
        <v>0</v>
      </c>
      <c r="Y66" s="278">
        <v>303.77</v>
      </c>
      <c r="Z66" s="289">
        <v>1.64</v>
      </c>
      <c r="AA66" s="277">
        <v>0</v>
      </c>
      <c r="AB66" s="278">
        <v>1.64</v>
      </c>
      <c r="AC66" s="256">
        <v>305.40999999999997</v>
      </c>
      <c r="AD66" s="289">
        <v>46.45</v>
      </c>
      <c r="AE66" s="277">
        <v>0</v>
      </c>
      <c r="AF66" s="278">
        <v>46.45</v>
      </c>
      <c r="AG66" s="184"/>
    </row>
    <row r="67" spans="1:33" s="183" customFormat="1" ht="19.149999999999999" customHeight="1" x14ac:dyDescent="0.25">
      <c r="A67" s="183">
        <f t="shared" si="1"/>
        <v>72</v>
      </c>
      <c r="B67" s="216" t="s">
        <v>262</v>
      </c>
      <c r="C67" s="212" t="s">
        <v>78</v>
      </c>
      <c r="D67" s="211" t="s">
        <v>261</v>
      </c>
      <c r="E67" s="257">
        <v>0</v>
      </c>
      <c r="F67" s="281">
        <v>0</v>
      </c>
      <c r="G67" s="281">
        <v>0</v>
      </c>
      <c r="H67" s="256">
        <v>0</v>
      </c>
      <c r="I67" s="288">
        <v>0</v>
      </c>
      <c r="J67" s="277">
        <v>0</v>
      </c>
      <c r="K67" s="278">
        <v>0</v>
      </c>
      <c r="L67" s="289">
        <v>0</v>
      </c>
      <c r="M67" s="277">
        <v>0</v>
      </c>
      <c r="N67" s="278">
        <v>0</v>
      </c>
      <c r="O67" s="256">
        <v>0</v>
      </c>
      <c r="P67" s="289">
        <v>0</v>
      </c>
      <c r="Q67" s="277">
        <v>0</v>
      </c>
      <c r="R67" s="278">
        <v>0</v>
      </c>
      <c r="S67" s="290">
        <v>0</v>
      </c>
      <c r="T67" s="256">
        <v>0</v>
      </c>
      <c r="U67" s="256">
        <v>0</v>
      </c>
      <c r="V67" s="256">
        <v>0</v>
      </c>
      <c r="W67" s="289">
        <v>0</v>
      </c>
      <c r="X67" s="277">
        <v>0</v>
      </c>
      <c r="Y67" s="278">
        <v>0</v>
      </c>
      <c r="Z67" s="289">
        <v>0</v>
      </c>
      <c r="AA67" s="277">
        <v>0</v>
      </c>
      <c r="AB67" s="278">
        <v>0</v>
      </c>
      <c r="AC67" s="256">
        <v>0</v>
      </c>
      <c r="AD67" s="289">
        <v>0</v>
      </c>
      <c r="AE67" s="277">
        <v>0</v>
      </c>
      <c r="AF67" s="278">
        <v>0</v>
      </c>
      <c r="AG67" s="184"/>
    </row>
    <row r="68" spans="1:33" s="183" customFormat="1" x14ac:dyDescent="0.25">
      <c r="A68" s="183">
        <f t="shared" si="1"/>
        <v>73</v>
      </c>
      <c r="B68" s="213" t="s">
        <v>260</v>
      </c>
      <c r="C68" s="212" t="s">
        <v>78</v>
      </c>
      <c r="D68" s="211" t="s">
        <v>259</v>
      </c>
      <c r="E68" s="257">
        <v>334299.79964546679</v>
      </c>
      <c r="F68" s="281">
        <v>318727.1532177201</v>
      </c>
      <c r="G68" s="281">
        <v>15572.646427746668</v>
      </c>
      <c r="H68" s="256">
        <v>7762.5149172666679</v>
      </c>
      <c r="I68" s="288">
        <v>2186.5825704876315</v>
      </c>
      <c r="J68" s="277">
        <v>1118.6908592876316</v>
      </c>
      <c r="K68" s="278">
        <v>1067.8917112000001</v>
      </c>
      <c r="L68" s="289">
        <v>5575.9323467790364</v>
      </c>
      <c r="M68" s="277">
        <v>5575.9182801123698</v>
      </c>
      <c r="N68" s="278">
        <v>1.406666666666667E-2</v>
      </c>
      <c r="O68" s="256">
        <v>7762.5149172666679</v>
      </c>
      <c r="P68" s="289">
        <v>0</v>
      </c>
      <c r="Q68" s="277">
        <v>0</v>
      </c>
      <c r="R68" s="278">
        <v>0</v>
      </c>
      <c r="S68" s="290">
        <v>334919.37990980537</v>
      </c>
      <c r="T68" s="256">
        <v>111500.11790980535</v>
      </c>
      <c r="U68" s="256">
        <v>223419.26199999999</v>
      </c>
      <c r="V68" s="256">
        <v>7790.5240000000003</v>
      </c>
      <c r="W68" s="289">
        <v>7835.0604169443959</v>
      </c>
      <c r="X68" s="277">
        <v>0</v>
      </c>
      <c r="Y68" s="278">
        <v>7835.0604169443959</v>
      </c>
      <c r="Z68" s="289">
        <v>-44.53641694439581</v>
      </c>
      <c r="AA68" s="277">
        <v>0</v>
      </c>
      <c r="AB68" s="278">
        <v>-44.53641694439581</v>
      </c>
      <c r="AC68" s="256">
        <v>7790.5240000000003</v>
      </c>
      <c r="AD68" s="289">
        <v>0</v>
      </c>
      <c r="AE68" s="277">
        <v>0</v>
      </c>
      <c r="AF68" s="278">
        <v>0</v>
      </c>
      <c r="AG68" s="184"/>
    </row>
    <row r="69" spans="1:33" s="182" customFormat="1" x14ac:dyDescent="0.25">
      <c r="A69" s="182">
        <f t="shared" si="1"/>
        <v>74</v>
      </c>
      <c r="B69" s="215" t="s">
        <v>258</v>
      </c>
      <c r="C69" s="214"/>
      <c r="D69" s="214"/>
      <c r="E69" s="303">
        <v>147697.11059522571</v>
      </c>
      <c r="F69" s="304">
        <v>20673.778966235015</v>
      </c>
      <c r="G69" s="304">
        <v>127023.33162899069</v>
      </c>
      <c r="H69" s="303">
        <v>5616.3879999999999</v>
      </c>
      <c r="I69" s="291">
        <v>5616</v>
      </c>
      <c r="J69" s="292">
        <v>0</v>
      </c>
      <c r="K69" s="293">
        <v>5616</v>
      </c>
      <c r="L69" s="294">
        <v>0.38800000000000001</v>
      </c>
      <c r="M69" s="292">
        <v>0</v>
      </c>
      <c r="N69" s="293">
        <v>0.38800000000000001</v>
      </c>
      <c r="O69" s="303">
        <v>5616.3879999999999</v>
      </c>
      <c r="P69" s="294">
        <v>0</v>
      </c>
      <c r="Q69" s="292">
        <v>0</v>
      </c>
      <c r="R69" s="293">
        <v>0</v>
      </c>
      <c r="S69" s="305">
        <v>0</v>
      </c>
      <c r="T69" s="303">
        <v>0</v>
      </c>
      <c r="U69" s="303">
        <v>0</v>
      </c>
      <c r="V69" s="303">
        <v>0</v>
      </c>
      <c r="W69" s="294">
        <v>0</v>
      </c>
      <c r="X69" s="292">
        <v>0</v>
      </c>
      <c r="Y69" s="293">
        <v>0</v>
      </c>
      <c r="Z69" s="294">
        <v>0</v>
      </c>
      <c r="AA69" s="292">
        <v>0</v>
      </c>
      <c r="AB69" s="293">
        <v>0</v>
      </c>
      <c r="AC69" s="303">
        <v>0</v>
      </c>
      <c r="AD69" s="294">
        <v>0</v>
      </c>
      <c r="AE69" s="292">
        <v>0</v>
      </c>
      <c r="AF69" s="293">
        <v>0</v>
      </c>
      <c r="AG69" s="139"/>
    </row>
    <row r="70" spans="1:33" s="183" customFormat="1" x14ac:dyDescent="0.25">
      <c r="A70" s="183">
        <f t="shared" si="1"/>
        <v>75</v>
      </c>
      <c r="B70" s="213" t="s">
        <v>257</v>
      </c>
      <c r="C70" s="131" t="s">
        <v>78</v>
      </c>
      <c r="D70" s="130" t="s">
        <v>256</v>
      </c>
      <c r="E70" s="256">
        <v>129325.63535000001</v>
      </c>
      <c r="F70" s="281">
        <v>18891.404400000003</v>
      </c>
      <c r="G70" s="281">
        <v>110434.23095000001</v>
      </c>
      <c r="H70" s="256">
        <v>4883.3379999999997</v>
      </c>
      <c r="I70" s="274">
        <v>4883</v>
      </c>
      <c r="J70" s="277">
        <v>0</v>
      </c>
      <c r="K70" s="278">
        <v>4883</v>
      </c>
      <c r="L70" s="275">
        <v>0.33800000000000002</v>
      </c>
      <c r="M70" s="277">
        <v>0</v>
      </c>
      <c r="N70" s="278">
        <v>0.33800000000000002</v>
      </c>
      <c r="O70" s="256">
        <v>4883.3379999999997</v>
      </c>
      <c r="P70" s="275">
        <v>0</v>
      </c>
      <c r="Q70" s="277">
        <v>0</v>
      </c>
      <c r="R70" s="278">
        <v>0</v>
      </c>
      <c r="S70" s="276">
        <v>1514957.7309521828</v>
      </c>
      <c r="T70" s="256">
        <v>304530.83215100004</v>
      </c>
      <c r="U70" s="256">
        <v>1210426.8988011829</v>
      </c>
      <c r="V70" s="256">
        <v>16651.083509999997</v>
      </c>
      <c r="W70" s="275">
        <v>16651.083509999997</v>
      </c>
      <c r="X70" s="277">
        <v>0</v>
      </c>
      <c r="Y70" s="278">
        <v>16651.083509999997</v>
      </c>
      <c r="Z70" s="275">
        <v>0</v>
      </c>
      <c r="AA70" s="277">
        <v>0</v>
      </c>
      <c r="AB70" s="278">
        <v>0</v>
      </c>
      <c r="AC70" s="256">
        <v>16651.083509999997</v>
      </c>
      <c r="AD70" s="275">
        <v>0</v>
      </c>
      <c r="AE70" s="277">
        <v>0</v>
      </c>
      <c r="AF70" s="278">
        <v>0</v>
      </c>
      <c r="AG70" s="184"/>
    </row>
    <row r="71" spans="1:33" s="183" customFormat="1" x14ac:dyDescent="0.25">
      <c r="A71" s="183">
        <f t="shared" si="1"/>
        <v>76</v>
      </c>
      <c r="B71" s="213" t="s">
        <v>255</v>
      </c>
      <c r="C71" s="131" t="s">
        <v>78</v>
      </c>
      <c r="D71" s="130" t="s">
        <v>254</v>
      </c>
      <c r="E71" s="256">
        <v>18371.475245225716</v>
      </c>
      <c r="F71" s="281">
        <v>1782.3745662350182</v>
      </c>
      <c r="G71" s="281">
        <v>16589.100678990697</v>
      </c>
      <c r="H71" s="256">
        <v>733.05</v>
      </c>
      <c r="I71" s="274">
        <v>733</v>
      </c>
      <c r="J71" s="277">
        <v>0</v>
      </c>
      <c r="K71" s="278">
        <v>733</v>
      </c>
      <c r="L71" s="275">
        <v>0.05</v>
      </c>
      <c r="M71" s="277">
        <v>0</v>
      </c>
      <c r="N71" s="278">
        <v>0.05</v>
      </c>
      <c r="O71" s="256">
        <v>733.05</v>
      </c>
      <c r="P71" s="275">
        <v>0</v>
      </c>
      <c r="Q71" s="277">
        <v>0</v>
      </c>
      <c r="R71" s="278">
        <v>0</v>
      </c>
      <c r="S71" s="276">
        <v>187033.08955817326</v>
      </c>
      <c r="T71" s="256">
        <v>84449.743198173281</v>
      </c>
      <c r="U71" s="256">
        <v>102583.34636</v>
      </c>
      <c r="V71" s="256">
        <v>4617.5169221418573</v>
      </c>
      <c r="W71" s="275">
        <v>4617.5169221418573</v>
      </c>
      <c r="X71" s="277">
        <v>0</v>
      </c>
      <c r="Y71" s="278">
        <v>4617.5169221418573</v>
      </c>
      <c r="Z71" s="275">
        <v>0</v>
      </c>
      <c r="AA71" s="277">
        <v>0</v>
      </c>
      <c r="AB71" s="278">
        <v>0</v>
      </c>
      <c r="AC71" s="256">
        <v>4617.5169221418573</v>
      </c>
      <c r="AD71" s="275">
        <v>0</v>
      </c>
      <c r="AE71" s="277">
        <v>0</v>
      </c>
      <c r="AF71" s="278">
        <v>0</v>
      </c>
      <c r="AG71" s="184"/>
    </row>
    <row r="72" spans="1:33" s="183" customFormat="1" ht="75" x14ac:dyDescent="0.25">
      <c r="A72" s="183">
        <f t="shared" si="1"/>
        <v>77</v>
      </c>
      <c r="B72" s="213" t="s">
        <v>253</v>
      </c>
      <c r="C72" s="212" t="s">
        <v>78</v>
      </c>
      <c r="D72" s="211" t="s">
        <v>252</v>
      </c>
      <c r="E72" s="257">
        <v>1993046.3041500002</v>
      </c>
      <c r="F72" s="281">
        <v>1862925.2573200001</v>
      </c>
      <c r="G72" s="281">
        <v>130121.04683000002</v>
      </c>
      <c r="H72" s="256">
        <v>20159.130420000001</v>
      </c>
      <c r="I72" s="288">
        <v>20159.130420000001</v>
      </c>
      <c r="J72" s="277">
        <v>15867.463750000001</v>
      </c>
      <c r="K72" s="278">
        <v>4291.6666699999996</v>
      </c>
      <c r="L72" s="289">
        <v>0</v>
      </c>
      <c r="M72" s="277">
        <v>0</v>
      </c>
      <c r="N72" s="278">
        <v>0</v>
      </c>
      <c r="O72" s="256">
        <v>20159.130420000001</v>
      </c>
      <c r="P72" s="289">
        <v>0</v>
      </c>
      <c r="Q72" s="277">
        <v>0</v>
      </c>
      <c r="R72" s="278">
        <v>0</v>
      </c>
      <c r="S72" s="290">
        <v>2537458.2537399996</v>
      </c>
      <c r="T72" s="256">
        <v>1373847.4949599998</v>
      </c>
      <c r="U72" s="256">
        <v>1163610.75878</v>
      </c>
      <c r="V72" s="256">
        <v>42291.76038</v>
      </c>
      <c r="W72" s="289">
        <v>6363.93786</v>
      </c>
      <c r="X72" s="277">
        <v>0</v>
      </c>
      <c r="Y72" s="278">
        <v>6363.93786</v>
      </c>
      <c r="Z72" s="289">
        <v>0</v>
      </c>
      <c r="AA72" s="277">
        <v>0</v>
      </c>
      <c r="AB72" s="278">
        <v>0</v>
      </c>
      <c r="AC72" s="256">
        <v>6363.93786</v>
      </c>
      <c r="AD72" s="289">
        <v>35927.822520000002</v>
      </c>
      <c r="AE72" s="277">
        <v>0</v>
      </c>
      <c r="AF72" s="278">
        <v>35927.822520000002</v>
      </c>
      <c r="AG72" s="184"/>
    </row>
    <row r="73" spans="1:33" s="183" customFormat="1" ht="45" x14ac:dyDescent="0.25">
      <c r="A73" s="183">
        <f t="shared" si="1"/>
        <v>78</v>
      </c>
      <c r="B73" s="213" t="s">
        <v>251</v>
      </c>
      <c r="C73" s="131" t="s">
        <v>78</v>
      </c>
      <c r="D73" s="130" t="s">
        <v>250</v>
      </c>
      <c r="E73" s="256">
        <v>147318.11070000002</v>
      </c>
      <c r="F73" s="281">
        <v>146783.05251000001</v>
      </c>
      <c r="G73" s="281">
        <v>535.05818999999997</v>
      </c>
      <c r="H73" s="256">
        <v>651.36549000000002</v>
      </c>
      <c r="I73" s="274">
        <v>651.36549000000002</v>
      </c>
      <c r="J73" s="277">
        <v>643.13018999999997</v>
      </c>
      <c r="K73" s="278">
        <v>8.2352999999999987</v>
      </c>
      <c r="L73" s="275">
        <v>0</v>
      </c>
      <c r="M73" s="277">
        <v>0</v>
      </c>
      <c r="N73" s="278">
        <v>0</v>
      </c>
      <c r="O73" s="256">
        <v>651.36549000000002</v>
      </c>
      <c r="P73" s="275">
        <v>0</v>
      </c>
      <c r="Q73" s="277">
        <v>0</v>
      </c>
      <c r="R73" s="278">
        <v>0</v>
      </c>
      <c r="S73" s="276">
        <v>166555.77168999999</v>
      </c>
      <c r="T73" s="256">
        <v>11158.383559999998</v>
      </c>
      <c r="U73" s="256">
        <v>155397.38813000001</v>
      </c>
      <c r="V73" s="256">
        <v>755.02429000000006</v>
      </c>
      <c r="W73" s="275">
        <v>755.02429000000006</v>
      </c>
      <c r="X73" s="277">
        <v>0</v>
      </c>
      <c r="Y73" s="278">
        <v>755.02429000000006</v>
      </c>
      <c r="Z73" s="275">
        <v>0</v>
      </c>
      <c r="AA73" s="277">
        <v>0</v>
      </c>
      <c r="AB73" s="278">
        <v>0</v>
      </c>
      <c r="AC73" s="256">
        <v>755.02429000000006</v>
      </c>
      <c r="AD73" s="275">
        <v>0</v>
      </c>
      <c r="AE73" s="277">
        <v>0</v>
      </c>
      <c r="AF73" s="278">
        <v>0</v>
      </c>
      <c r="AG73" s="184"/>
    </row>
    <row r="74" spans="1:33" s="183" customFormat="1" x14ac:dyDescent="0.25">
      <c r="A74" s="183">
        <f t="shared" si="1"/>
        <v>79</v>
      </c>
      <c r="B74" s="213" t="s">
        <v>249</v>
      </c>
      <c r="C74" s="131" t="s">
        <v>78</v>
      </c>
      <c r="D74" s="130"/>
      <c r="E74" s="257">
        <v>2785.6780600000002</v>
      </c>
      <c r="F74" s="281">
        <v>2785.6780600000002</v>
      </c>
      <c r="G74" s="281">
        <v>0</v>
      </c>
      <c r="H74" s="256">
        <v>0</v>
      </c>
      <c r="I74" s="274">
        <v>0</v>
      </c>
      <c r="J74" s="277">
        <v>0</v>
      </c>
      <c r="K74" s="278">
        <v>0</v>
      </c>
      <c r="L74" s="275">
        <v>0</v>
      </c>
      <c r="M74" s="277">
        <v>0</v>
      </c>
      <c r="N74" s="278">
        <v>0</v>
      </c>
      <c r="O74" s="256">
        <v>0</v>
      </c>
      <c r="P74" s="275">
        <v>0</v>
      </c>
      <c r="Q74" s="277">
        <v>0</v>
      </c>
      <c r="R74" s="278">
        <v>0</v>
      </c>
      <c r="S74" s="290">
        <v>7821.8563300000005</v>
      </c>
      <c r="T74" s="256">
        <v>117.71186</v>
      </c>
      <c r="U74" s="256">
        <v>7704.1444700000002</v>
      </c>
      <c r="V74" s="256">
        <v>0</v>
      </c>
      <c r="W74" s="275">
        <v>0</v>
      </c>
      <c r="X74" s="277">
        <v>0</v>
      </c>
      <c r="Y74" s="278">
        <v>0</v>
      </c>
      <c r="Z74" s="275">
        <v>0</v>
      </c>
      <c r="AA74" s="277">
        <v>0</v>
      </c>
      <c r="AB74" s="278">
        <v>0</v>
      </c>
      <c r="AC74" s="256">
        <v>0</v>
      </c>
      <c r="AD74" s="275">
        <v>0</v>
      </c>
      <c r="AE74" s="277">
        <v>0</v>
      </c>
      <c r="AF74" s="278">
        <v>0</v>
      </c>
      <c r="AG74" s="184"/>
    </row>
    <row r="75" spans="1:33" s="183" customFormat="1" ht="18.75" customHeight="1" x14ac:dyDescent="0.25">
      <c r="A75" s="183">
        <f t="shared" si="1"/>
        <v>80</v>
      </c>
      <c r="B75" s="216" t="s">
        <v>248</v>
      </c>
      <c r="C75" s="131" t="s">
        <v>78</v>
      </c>
      <c r="D75" s="130"/>
      <c r="E75" s="256">
        <v>0</v>
      </c>
      <c r="F75" s="281">
        <v>0</v>
      </c>
      <c r="G75" s="281">
        <v>0</v>
      </c>
      <c r="H75" s="256">
        <v>0</v>
      </c>
      <c r="I75" s="274">
        <v>0</v>
      </c>
      <c r="J75" s="277">
        <v>0</v>
      </c>
      <c r="K75" s="278">
        <v>0</v>
      </c>
      <c r="L75" s="275">
        <v>0</v>
      </c>
      <c r="M75" s="277">
        <v>0</v>
      </c>
      <c r="N75" s="278">
        <v>0</v>
      </c>
      <c r="O75" s="256">
        <v>0</v>
      </c>
      <c r="P75" s="275">
        <v>0</v>
      </c>
      <c r="Q75" s="277">
        <v>0</v>
      </c>
      <c r="R75" s="278">
        <v>0</v>
      </c>
      <c r="S75" s="276">
        <v>0</v>
      </c>
      <c r="T75" s="256">
        <v>0</v>
      </c>
      <c r="U75" s="256">
        <v>0</v>
      </c>
      <c r="V75" s="256">
        <v>0</v>
      </c>
      <c r="W75" s="275">
        <v>0</v>
      </c>
      <c r="X75" s="277">
        <v>0</v>
      </c>
      <c r="Y75" s="278">
        <v>0</v>
      </c>
      <c r="Z75" s="275">
        <v>0</v>
      </c>
      <c r="AA75" s="277">
        <v>0</v>
      </c>
      <c r="AB75" s="278">
        <v>0</v>
      </c>
      <c r="AC75" s="256">
        <v>0</v>
      </c>
      <c r="AD75" s="275">
        <v>0</v>
      </c>
      <c r="AE75" s="277">
        <v>0</v>
      </c>
      <c r="AF75" s="278">
        <v>0</v>
      </c>
      <c r="AG75" s="184"/>
    </row>
    <row r="76" spans="1:33" s="183" customFormat="1" ht="30" x14ac:dyDescent="0.25">
      <c r="A76" s="183">
        <f t="shared" si="1"/>
        <v>81</v>
      </c>
      <c r="B76" s="213" t="s">
        <v>247</v>
      </c>
      <c r="C76" s="212" t="s">
        <v>78</v>
      </c>
      <c r="D76" s="211"/>
      <c r="E76" s="257">
        <v>144532.43264000001</v>
      </c>
      <c r="F76" s="281">
        <v>143997.37445</v>
      </c>
      <c r="G76" s="281">
        <v>535.05818999999997</v>
      </c>
      <c r="H76" s="256">
        <v>651.36549000000002</v>
      </c>
      <c r="I76" s="288">
        <v>651.36549000000002</v>
      </c>
      <c r="J76" s="277">
        <v>643.13018999999997</v>
      </c>
      <c r="K76" s="278">
        <v>8.2352999999999987</v>
      </c>
      <c r="L76" s="289">
        <v>0</v>
      </c>
      <c r="M76" s="277">
        <v>0</v>
      </c>
      <c r="N76" s="278">
        <v>0</v>
      </c>
      <c r="O76" s="256">
        <v>651.36549000000002</v>
      </c>
      <c r="P76" s="289">
        <v>0</v>
      </c>
      <c r="Q76" s="277">
        <v>0</v>
      </c>
      <c r="R76" s="278">
        <v>0</v>
      </c>
      <c r="S76" s="290">
        <v>158733.91536000001</v>
      </c>
      <c r="T76" s="256">
        <v>11040.671699999999</v>
      </c>
      <c r="U76" s="256">
        <v>147693.24366000001</v>
      </c>
      <c r="V76" s="256">
        <v>755.02429000000006</v>
      </c>
      <c r="W76" s="289">
        <v>755.02429000000006</v>
      </c>
      <c r="X76" s="277">
        <v>0</v>
      </c>
      <c r="Y76" s="278">
        <v>755.02429000000006</v>
      </c>
      <c r="Z76" s="289">
        <v>0</v>
      </c>
      <c r="AA76" s="277">
        <v>0</v>
      </c>
      <c r="AB76" s="278">
        <v>0</v>
      </c>
      <c r="AC76" s="256">
        <v>755.02429000000006</v>
      </c>
      <c r="AD76" s="289">
        <v>0</v>
      </c>
      <c r="AE76" s="277">
        <v>0</v>
      </c>
      <c r="AF76" s="278">
        <v>0</v>
      </c>
      <c r="AG76" s="184"/>
    </row>
    <row r="77" spans="1:33" s="183" customFormat="1" x14ac:dyDescent="0.25">
      <c r="A77" s="183">
        <f t="shared" si="1"/>
        <v>82</v>
      </c>
      <c r="B77" s="213" t="s">
        <v>246</v>
      </c>
      <c r="C77" s="131" t="s">
        <v>78</v>
      </c>
      <c r="D77" s="130"/>
      <c r="E77" s="256">
        <v>0</v>
      </c>
      <c r="F77" s="281">
        <v>0</v>
      </c>
      <c r="G77" s="281">
        <v>0</v>
      </c>
      <c r="H77" s="256">
        <v>0</v>
      </c>
      <c r="I77" s="274">
        <v>0</v>
      </c>
      <c r="J77" s="277">
        <v>0</v>
      </c>
      <c r="K77" s="278">
        <v>0</v>
      </c>
      <c r="L77" s="275">
        <v>0</v>
      </c>
      <c r="M77" s="277">
        <v>0</v>
      </c>
      <c r="N77" s="278">
        <v>0</v>
      </c>
      <c r="O77" s="256">
        <v>0</v>
      </c>
      <c r="P77" s="275">
        <v>0</v>
      </c>
      <c r="Q77" s="277">
        <v>0</v>
      </c>
      <c r="R77" s="278">
        <v>0</v>
      </c>
      <c r="S77" s="276">
        <v>0</v>
      </c>
      <c r="T77" s="256">
        <v>0</v>
      </c>
      <c r="U77" s="256">
        <v>0</v>
      </c>
      <c r="V77" s="256">
        <v>0</v>
      </c>
      <c r="W77" s="275">
        <v>0</v>
      </c>
      <c r="X77" s="277">
        <v>0</v>
      </c>
      <c r="Y77" s="278">
        <v>0</v>
      </c>
      <c r="Z77" s="275">
        <v>0</v>
      </c>
      <c r="AA77" s="277">
        <v>0</v>
      </c>
      <c r="AB77" s="278">
        <v>0</v>
      </c>
      <c r="AC77" s="256">
        <v>0</v>
      </c>
      <c r="AD77" s="275">
        <v>0</v>
      </c>
      <c r="AE77" s="277">
        <v>0</v>
      </c>
      <c r="AF77" s="278">
        <v>0</v>
      </c>
      <c r="AG77" s="184"/>
    </row>
    <row r="78" spans="1:33" s="183" customFormat="1" ht="60" x14ac:dyDescent="0.25">
      <c r="A78" s="183">
        <f t="shared" si="1"/>
        <v>83</v>
      </c>
      <c r="B78" s="213" t="s">
        <v>245</v>
      </c>
      <c r="C78" s="212" t="s">
        <v>78</v>
      </c>
      <c r="D78" s="211" t="s">
        <v>244</v>
      </c>
      <c r="E78" s="257">
        <v>376598.40522000002</v>
      </c>
      <c r="F78" s="306">
        <v>351737.73136999999</v>
      </c>
      <c r="G78" s="306">
        <v>24860.673849999996</v>
      </c>
      <c r="H78" s="257">
        <v>4096.0842300000004</v>
      </c>
      <c r="I78" s="288">
        <v>4096.0842300000004</v>
      </c>
      <c r="J78" s="292">
        <v>3199.9701700000001</v>
      </c>
      <c r="K78" s="293">
        <v>896.11406000000011</v>
      </c>
      <c r="L78" s="289">
        <v>0</v>
      </c>
      <c r="M78" s="292">
        <v>0</v>
      </c>
      <c r="N78" s="293">
        <v>0</v>
      </c>
      <c r="O78" s="257">
        <v>4096.0842300000004</v>
      </c>
      <c r="P78" s="289">
        <v>0</v>
      </c>
      <c r="Q78" s="292">
        <v>0</v>
      </c>
      <c r="R78" s="293">
        <v>0</v>
      </c>
      <c r="S78" s="290">
        <v>419613.88514999999</v>
      </c>
      <c r="T78" s="257">
        <v>65752.550159999999</v>
      </c>
      <c r="U78" s="257">
        <v>353861.33499</v>
      </c>
      <c r="V78" s="296">
        <v>2342.9763499999999</v>
      </c>
      <c r="W78" s="289">
        <v>2342.9763499999999</v>
      </c>
      <c r="X78" s="292">
        <v>0</v>
      </c>
      <c r="Y78" s="293">
        <v>2342.9763499999999</v>
      </c>
      <c r="Z78" s="289">
        <v>0</v>
      </c>
      <c r="AA78" s="292">
        <v>0</v>
      </c>
      <c r="AB78" s="293">
        <v>0</v>
      </c>
      <c r="AC78" s="257">
        <v>2342.9763499999999</v>
      </c>
      <c r="AD78" s="289">
        <v>0</v>
      </c>
      <c r="AE78" s="292">
        <v>0</v>
      </c>
      <c r="AF78" s="293">
        <v>0</v>
      </c>
      <c r="AG78" s="184"/>
    </row>
    <row r="79" spans="1:33" x14ac:dyDescent="0.25">
      <c r="A79" s="113">
        <f t="shared" si="1"/>
        <v>84</v>
      </c>
      <c r="B79" s="118"/>
      <c r="F79" s="210"/>
    </row>
    <row r="80" spans="1:33" s="116" customFormat="1" x14ac:dyDescent="0.25">
      <c r="A80" s="116">
        <f t="shared" si="1"/>
        <v>85</v>
      </c>
      <c r="B80" s="182" t="s">
        <v>140</v>
      </c>
      <c r="F80" s="124"/>
      <c r="G80" s="124"/>
      <c r="I80" s="247"/>
      <c r="J80" s="112"/>
      <c r="K80" s="112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81"/>
      <c r="AG80" s="181"/>
    </row>
    <row r="81" spans="1:33" x14ac:dyDescent="0.25">
      <c r="A81" s="113">
        <f t="shared" si="1"/>
        <v>86</v>
      </c>
      <c r="B81" s="113" t="s">
        <v>214</v>
      </c>
    </row>
    <row r="82" spans="1:33" x14ac:dyDescent="0.25">
      <c r="A82" s="113">
        <f t="shared" si="1"/>
        <v>87</v>
      </c>
      <c r="B82" s="113" t="s">
        <v>213</v>
      </c>
    </row>
    <row r="83" spans="1:33" s="116" customFormat="1" x14ac:dyDescent="0.25">
      <c r="A83" s="116">
        <f t="shared" si="1"/>
        <v>88</v>
      </c>
      <c r="B83" s="182" t="s">
        <v>243</v>
      </c>
      <c r="F83" s="124"/>
      <c r="G83" s="124"/>
      <c r="I83" s="247"/>
      <c r="J83" s="112"/>
      <c r="K83" s="112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81"/>
      <c r="AG83" s="181"/>
    </row>
    <row r="84" spans="1:33" s="116" customFormat="1" x14ac:dyDescent="0.25">
      <c r="A84" s="116">
        <f t="shared" ref="A84:A95" si="2">A83+1</f>
        <v>89</v>
      </c>
      <c r="F84" s="124"/>
      <c r="G84" s="124"/>
      <c r="I84" s="247"/>
      <c r="J84" s="112"/>
      <c r="K84" s="112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  <c r="AF84" s="181"/>
      <c r="AG84" s="181"/>
    </row>
    <row r="85" spans="1:33" s="119" customFormat="1" ht="14.25" x14ac:dyDescent="0.25">
      <c r="A85" s="119">
        <f t="shared" si="2"/>
        <v>90</v>
      </c>
      <c r="B85" s="371" t="s">
        <v>242</v>
      </c>
      <c r="C85" s="371"/>
      <c r="D85" s="371"/>
      <c r="E85" s="371"/>
      <c r="F85" s="371"/>
      <c r="G85" s="371"/>
      <c r="H85" s="371"/>
      <c r="I85" s="371"/>
      <c r="J85" s="371"/>
      <c r="K85" s="371"/>
      <c r="L85" s="371"/>
      <c r="M85" s="371"/>
      <c r="N85" s="371"/>
      <c r="O85" s="371"/>
      <c r="P85" s="371"/>
      <c r="Q85" s="371"/>
      <c r="R85" s="371"/>
      <c r="S85" s="371"/>
      <c r="T85" s="371"/>
      <c r="U85" s="371"/>
      <c r="V85" s="371"/>
      <c r="W85" s="371"/>
      <c r="X85" s="371"/>
      <c r="Y85" s="371"/>
      <c r="Z85" s="371"/>
      <c r="AA85" s="371"/>
      <c r="AB85" s="371"/>
      <c r="AC85" s="371"/>
      <c r="AD85" s="371"/>
      <c r="AE85" s="371"/>
      <c r="AF85" s="371"/>
      <c r="AG85" s="371"/>
    </row>
    <row r="86" spans="1:33" s="205" customFormat="1" ht="14.25" x14ac:dyDescent="0.25">
      <c r="A86" s="205">
        <f t="shared" si="2"/>
        <v>91</v>
      </c>
      <c r="B86" s="372" t="s">
        <v>193</v>
      </c>
      <c r="C86" s="372" t="s">
        <v>192</v>
      </c>
      <c r="D86" s="372" t="s">
        <v>191</v>
      </c>
      <c r="E86" s="372" t="s">
        <v>241</v>
      </c>
      <c r="F86" s="354" t="s">
        <v>180</v>
      </c>
      <c r="G86" s="365" t="s">
        <v>240</v>
      </c>
      <c r="H86" s="374" t="s">
        <v>239</v>
      </c>
      <c r="I86" s="374" t="s">
        <v>187</v>
      </c>
      <c r="J86" s="374"/>
      <c r="K86" s="374"/>
      <c r="L86" s="374"/>
      <c r="M86" s="374"/>
      <c r="N86" s="374"/>
      <c r="O86" s="374"/>
      <c r="P86" s="374"/>
      <c r="Q86" s="206"/>
      <c r="R86" s="206"/>
      <c r="S86" s="373" t="s">
        <v>238</v>
      </c>
      <c r="T86" s="206"/>
      <c r="U86" s="206"/>
      <c r="V86" s="356" t="s">
        <v>237</v>
      </c>
      <c r="W86" s="356" t="s">
        <v>184</v>
      </c>
      <c r="X86" s="356"/>
      <c r="Y86" s="356"/>
      <c r="Z86" s="356"/>
      <c r="AA86" s="356"/>
      <c r="AB86" s="356"/>
      <c r="AC86" s="356"/>
      <c r="AD86" s="356"/>
      <c r="AE86" s="206"/>
      <c r="AF86" s="206"/>
      <c r="AG86" s="356" t="s">
        <v>236</v>
      </c>
    </row>
    <row r="87" spans="1:33" s="205" customFormat="1" ht="127.5" x14ac:dyDescent="0.25">
      <c r="A87" s="205">
        <f t="shared" si="2"/>
        <v>92</v>
      </c>
      <c r="B87" s="364"/>
      <c r="C87" s="364"/>
      <c r="D87" s="364"/>
      <c r="E87" s="364"/>
      <c r="F87" s="355"/>
      <c r="G87" s="366"/>
      <c r="H87" s="374"/>
      <c r="I87" s="261" t="s">
        <v>234</v>
      </c>
      <c r="J87" s="208" t="s">
        <v>180</v>
      </c>
      <c r="K87" s="207" t="s">
        <v>235</v>
      </c>
      <c r="L87" s="161" t="s">
        <v>233</v>
      </c>
      <c r="M87" s="208" t="s">
        <v>180</v>
      </c>
      <c r="N87" s="207" t="s">
        <v>235</v>
      </c>
      <c r="O87" s="209" t="s">
        <v>232</v>
      </c>
      <c r="P87" s="161" t="s">
        <v>231</v>
      </c>
      <c r="Q87" s="208" t="s">
        <v>180</v>
      </c>
      <c r="R87" s="207" t="s">
        <v>235</v>
      </c>
      <c r="S87" s="373"/>
      <c r="T87" s="206"/>
      <c r="U87" s="206"/>
      <c r="V87" s="356"/>
      <c r="W87" s="206" t="s">
        <v>234</v>
      </c>
      <c r="X87" s="206"/>
      <c r="Y87" s="206"/>
      <c r="Z87" s="206" t="s">
        <v>233</v>
      </c>
      <c r="AA87" s="206"/>
      <c r="AB87" s="206"/>
      <c r="AC87" s="206" t="s">
        <v>232</v>
      </c>
      <c r="AD87" s="206" t="s">
        <v>231</v>
      </c>
      <c r="AE87" s="206"/>
      <c r="AF87" s="206"/>
      <c r="AG87" s="356"/>
    </row>
    <row r="88" spans="1:33" s="197" customFormat="1" ht="42.75" x14ac:dyDescent="0.25">
      <c r="A88" s="197">
        <f t="shared" si="2"/>
        <v>93</v>
      </c>
      <c r="B88" s="150">
        <v>1</v>
      </c>
      <c r="C88" s="148">
        <v>2</v>
      </c>
      <c r="D88" s="148">
        <v>3</v>
      </c>
      <c r="E88" s="148">
        <v>4</v>
      </c>
      <c r="F88" s="149"/>
      <c r="G88" s="149"/>
      <c r="H88" s="148">
        <v>5</v>
      </c>
      <c r="I88" s="263">
        <v>6</v>
      </c>
      <c r="J88" s="203"/>
      <c r="K88" s="202"/>
      <c r="L88" s="155">
        <v>7</v>
      </c>
      <c r="M88" s="203"/>
      <c r="N88" s="202"/>
      <c r="O88" s="204" t="s">
        <v>230</v>
      </c>
      <c r="P88" s="155">
        <v>9</v>
      </c>
      <c r="Q88" s="203"/>
      <c r="R88" s="202"/>
      <c r="S88" s="201">
        <v>10</v>
      </c>
      <c r="T88" s="198"/>
      <c r="U88" s="198"/>
      <c r="V88" s="198">
        <v>11</v>
      </c>
      <c r="W88" s="198">
        <v>12</v>
      </c>
      <c r="X88" s="198"/>
      <c r="Y88" s="198"/>
      <c r="Z88" s="198">
        <v>13</v>
      </c>
      <c r="AA88" s="199"/>
      <c r="AB88" s="199"/>
      <c r="AC88" s="200" t="s">
        <v>229</v>
      </c>
      <c r="AD88" s="199">
        <v>15</v>
      </c>
      <c r="AE88" s="198"/>
      <c r="AF88" s="198"/>
      <c r="AG88" s="198">
        <v>16</v>
      </c>
    </row>
    <row r="89" spans="1:33" s="183" customFormat="1" x14ac:dyDescent="0.25">
      <c r="A89" s="183">
        <f t="shared" si="2"/>
        <v>94</v>
      </c>
      <c r="B89" s="194" t="s">
        <v>228</v>
      </c>
      <c r="C89" s="144" t="s">
        <v>78</v>
      </c>
      <c r="D89" s="193" t="s">
        <v>227</v>
      </c>
      <c r="E89" s="192">
        <v>0</v>
      </c>
      <c r="F89" s="195">
        <v>0</v>
      </c>
      <c r="G89" s="195">
        <v>0</v>
      </c>
      <c r="H89" s="192">
        <v>0</v>
      </c>
      <c r="I89" s="264">
        <v>0</v>
      </c>
      <c r="J89" s="187">
        <v>0</v>
      </c>
      <c r="K89" s="186">
        <v>0</v>
      </c>
      <c r="L89" s="188">
        <v>0</v>
      </c>
      <c r="M89" s="187">
        <v>0</v>
      </c>
      <c r="N89" s="186">
        <v>0</v>
      </c>
      <c r="O89" s="189">
        <v>0</v>
      </c>
      <c r="P89" s="188">
        <v>0</v>
      </c>
      <c r="Q89" s="187">
        <v>0</v>
      </c>
      <c r="R89" s="186">
        <v>0</v>
      </c>
      <c r="S89" s="297">
        <v>1247608</v>
      </c>
      <c r="T89" s="296">
        <v>728016</v>
      </c>
      <c r="U89" s="296">
        <v>519592</v>
      </c>
      <c r="V89" s="184">
        <v>0</v>
      </c>
      <c r="W89" s="184">
        <v>0</v>
      </c>
      <c r="X89" s="184">
        <v>0</v>
      </c>
      <c r="Y89" s="184">
        <v>0</v>
      </c>
      <c r="Z89" s="184">
        <v>0</v>
      </c>
      <c r="AA89" s="184" t="s">
        <v>215</v>
      </c>
      <c r="AB89" s="184" t="s">
        <v>215</v>
      </c>
      <c r="AC89" s="184">
        <v>0</v>
      </c>
      <c r="AD89" s="184">
        <v>0</v>
      </c>
      <c r="AE89" s="184">
        <v>0</v>
      </c>
      <c r="AF89" s="184">
        <v>0</v>
      </c>
      <c r="AG89" s="184"/>
    </row>
    <row r="90" spans="1:33" s="183" customFormat="1" ht="30" x14ac:dyDescent="0.25">
      <c r="A90" s="183">
        <f t="shared" si="2"/>
        <v>95</v>
      </c>
      <c r="B90" s="196" t="s">
        <v>226</v>
      </c>
      <c r="C90" s="144" t="s">
        <v>78</v>
      </c>
      <c r="D90" s="193"/>
      <c r="E90" s="192" t="s">
        <v>215</v>
      </c>
      <c r="F90" s="195"/>
      <c r="G90" s="195"/>
      <c r="H90" s="192" t="s">
        <v>215</v>
      </c>
      <c r="I90" s="264">
        <v>0</v>
      </c>
      <c r="J90" s="187"/>
      <c r="K90" s="186"/>
      <c r="L90" s="188">
        <v>0</v>
      </c>
      <c r="M90" s="187"/>
      <c r="N90" s="186"/>
      <c r="O90" s="189" t="s">
        <v>215</v>
      </c>
      <c r="P90" s="188" t="s">
        <v>215</v>
      </c>
      <c r="Q90" s="187"/>
      <c r="R90" s="186"/>
      <c r="S90" s="185" t="s">
        <v>215</v>
      </c>
      <c r="T90" s="184"/>
      <c r="U90" s="184"/>
      <c r="V90" s="184" t="s">
        <v>215</v>
      </c>
      <c r="W90" s="184">
        <v>0</v>
      </c>
      <c r="X90" s="184"/>
      <c r="Y90" s="184"/>
      <c r="Z90" s="184">
        <v>0</v>
      </c>
      <c r="AA90" s="184"/>
      <c r="AB90" s="184"/>
      <c r="AC90" s="184" t="s">
        <v>215</v>
      </c>
      <c r="AD90" s="184" t="s">
        <v>215</v>
      </c>
      <c r="AE90" s="184"/>
      <c r="AF90" s="184"/>
      <c r="AG90" s="184"/>
    </row>
    <row r="91" spans="1:33" s="183" customFormat="1" ht="75" x14ac:dyDescent="0.25">
      <c r="A91" s="183">
        <f t="shared" si="2"/>
        <v>96</v>
      </c>
      <c r="B91" s="194" t="s">
        <v>225</v>
      </c>
      <c r="C91" s="144" t="s">
        <v>78</v>
      </c>
      <c r="D91" s="193" t="s">
        <v>224</v>
      </c>
      <c r="E91" s="192" t="s">
        <v>215</v>
      </c>
      <c r="F91" s="195"/>
      <c r="G91" s="195"/>
      <c r="H91" s="192" t="s">
        <v>215</v>
      </c>
      <c r="I91" s="264">
        <v>0</v>
      </c>
      <c r="J91" s="187"/>
      <c r="K91" s="186"/>
      <c r="L91" s="188">
        <v>0</v>
      </c>
      <c r="M91" s="187"/>
      <c r="N91" s="186"/>
      <c r="O91" s="189" t="s">
        <v>215</v>
      </c>
      <c r="P91" s="188" t="s">
        <v>215</v>
      </c>
      <c r="Q91" s="187"/>
      <c r="R91" s="186"/>
      <c r="S91" s="185" t="s">
        <v>215</v>
      </c>
      <c r="T91" s="184"/>
      <c r="U91" s="184"/>
      <c r="V91" s="184" t="s">
        <v>215</v>
      </c>
      <c r="W91" s="184">
        <v>0</v>
      </c>
      <c r="X91" s="184"/>
      <c r="Y91" s="184"/>
      <c r="Z91" s="184">
        <v>0</v>
      </c>
      <c r="AA91" s="184"/>
      <c r="AB91" s="184"/>
      <c r="AC91" s="184" t="s">
        <v>215</v>
      </c>
      <c r="AD91" s="184" t="s">
        <v>215</v>
      </c>
      <c r="AE91" s="184"/>
      <c r="AF91" s="184"/>
      <c r="AG91" s="184"/>
    </row>
    <row r="92" spans="1:33" s="183" customFormat="1" ht="75.75" customHeight="1" x14ac:dyDescent="0.25">
      <c r="A92" s="183">
        <f t="shared" si="2"/>
        <v>97</v>
      </c>
      <c r="B92" s="194" t="s">
        <v>223</v>
      </c>
      <c r="C92" s="144" t="s">
        <v>78</v>
      </c>
      <c r="D92" s="193" t="s">
        <v>222</v>
      </c>
      <c r="E92" s="192" t="s">
        <v>215</v>
      </c>
      <c r="F92" s="195"/>
      <c r="G92" s="195"/>
      <c r="H92" s="192" t="s">
        <v>215</v>
      </c>
      <c r="I92" s="264">
        <v>0</v>
      </c>
      <c r="J92" s="187"/>
      <c r="K92" s="186"/>
      <c r="L92" s="188">
        <v>0</v>
      </c>
      <c r="M92" s="187"/>
      <c r="N92" s="186"/>
      <c r="O92" s="189" t="s">
        <v>215</v>
      </c>
      <c r="P92" s="188" t="s">
        <v>215</v>
      </c>
      <c r="Q92" s="187"/>
      <c r="R92" s="186"/>
      <c r="S92" s="185" t="s">
        <v>215</v>
      </c>
      <c r="T92" s="184"/>
      <c r="U92" s="184"/>
      <c r="V92" s="184" t="s">
        <v>215</v>
      </c>
      <c r="W92" s="184">
        <v>0</v>
      </c>
      <c r="X92" s="184"/>
      <c r="Y92" s="184"/>
      <c r="Z92" s="184">
        <v>0</v>
      </c>
      <c r="AA92" s="184"/>
      <c r="AB92" s="184"/>
      <c r="AC92" s="184" t="s">
        <v>215</v>
      </c>
      <c r="AD92" s="184" t="s">
        <v>215</v>
      </c>
      <c r="AE92" s="184"/>
      <c r="AF92" s="184"/>
      <c r="AG92" s="184"/>
    </row>
    <row r="93" spans="1:33" s="183" customFormat="1" x14ac:dyDescent="0.25">
      <c r="A93" s="183">
        <f t="shared" si="2"/>
        <v>98</v>
      </c>
      <c r="B93" s="194" t="s">
        <v>221</v>
      </c>
      <c r="C93" s="144" t="s">
        <v>78</v>
      </c>
      <c r="D93" s="193" t="s">
        <v>220</v>
      </c>
      <c r="E93" s="192"/>
      <c r="F93" s="191"/>
      <c r="G93" s="191"/>
      <c r="H93" s="190"/>
      <c r="I93" s="264" t="s">
        <v>215</v>
      </c>
      <c r="J93" s="187"/>
      <c r="K93" s="186"/>
      <c r="L93" s="188" t="s">
        <v>215</v>
      </c>
      <c r="M93" s="187"/>
      <c r="N93" s="186"/>
      <c r="O93" s="189">
        <v>0</v>
      </c>
      <c r="P93" s="188">
        <v>0</v>
      </c>
      <c r="Q93" s="187"/>
      <c r="R93" s="186"/>
      <c r="S93" s="185"/>
      <c r="T93" s="184"/>
      <c r="U93" s="184"/>
      <c r="V93" s="184"/>
      <c r="W93" s="184" t="s">
        <v>215</v>
      </c>
      <c r="X93" s="184"/>
      <c r="Y93" s="184"/>
      <c r="Z93" s="184" t="s">
        <v>215</v>
      </c>
      <c r="AA93" s="184"/>
      <c r="AB93" s="184"/>
      <c r="AC93" s="184">
        <v>0</v>
      </c>
      <c r="AD93" s="184">
        <v>0</v>
      </c>
      <c r="AE93" s="184"/>
      <c r="AF93" s="184"/>
      <c r="AG93" s="184"/>
    </row>
    <row r="94" spans="1:33" s="183" customFormat="1" x14ac:dyDescent="0.25">
      <c r="A94" s="183">
        <f t="shared" si="2"/>
        <v>99</v>
      </c>
      <c r="B94" s="194" t="s">
        <v>219</v>
      </c>
      <c r="C94" s="144" t="s">
        <v>78</v>
      </c>
      <c r="D94" s="193" t="s">
        <v>218</v>
      </c>
      <c r="E94" s="192"/>
      <c r="F94" s="191"/>
      <c r="G94" s="191"/>
      <c r="H94" s="190"/>
      <c r="I94" s="264" t="s">
        <v>215</v>
      </c>
      <c r="J94" s="187"/>
      <c r="K94" s="186"/>
      <c r="L94" s="188" t="s">
        <v>215</v>
      </c>
      <c r="M94" s="187"/>
      <c r="N94" s="186"/>
      <c r="O94" s="189">
        <v>0</v>
      </c>
      <c r="P94" s="188">
        <v>0</v>
      </c>
      <c r="Q94" s="187"/>
      <c r="R94" s="186"/>
      <c r="S94" s="185"/>
      <c r="T94" s="184"/>
      <c r="U94" s="184"/>
      <c r="V94" s="184"/>
      <c r="W94" s="184" t="s">
        <v>215</v>
      </c>
      <c r="X94" s="184"/>
      <c r="Y94" s="184"/>
      <c r="Z94" s="184" t="s">
        <v>215</v>
      </c>
      <c r="AA94" s="184"/>
      <c r="AB94" s="184"/>
      <c r="AC94" s="184">
        <v>0</v>
      </c>
      <c r="AD94" s="184">
        <v>0</v>
      </c>
      <c r="AE94" s="184"/>
      <c r="AF94" s="184"/>
      <c r="AG94" s="184"/>
    </row>
    <row r="95" spans="1:33" s="183" customFormat="1" x14ac:dyDescent="0.25">
      <c r="A95" s="183">
        <f t="shared" si="2"/>
        <v>100</v>
      </c>
      <c r="B95" s="194" t="s">
        <v>217</v>
      </c>
      <c r="C95" s="144" t="s">
        <v>78</v>
      </c>
      <c r="D95" s="193" t="s">
        <v>216</v>
      </c>
      <c r="E95" s="192"/>
      <c r="F95" s="191"/>
      <c r="G95" s="191"/>
      <c r="H95" s="190">
        <v>0</v>
      </c>
      <c r="I95" s="264" t="s">
        <v>215</v>
      </c>
      <c r="J95" s="187"/>
      <c r="K95" s="186"/>
      <c r="L95" s="188" t="s">
        <v>215</v>
      </c>
      <c r="M95" s="187"/>
      <c r="N95" s="186"/>
      <c r="O95" s="189">
        <v>0</v>
      </c>
      <c r="P95" s="188">
        <v>0</v>
      </c>
      <c r="Q95" s="187"/>
      <c r="R95" s="186"/>
      <c r="S95" s="185"/>
      <c r="T95" s="184"/>
      <c r="U95" s="184"/>
      <c r="V95" s="184">
        <v>0</v>
      </c>
      <c r="W95" s="184" t="s">
        <v>215</v>
      </c>
      <c r="X95" s="184"/>
      <c r="Y95" s="184"/>
      <c r="Z95" s="184" t="s">
        <v>215</v>
      </c>
      <c r="AA95" s="184"/>
      <c r="AB95" s="184"/>
      <c r="AC95" s="184">
        <v>0</v>
      </c>
      <c r="AD95" s="184">
        <v>0</v>
      </c>
      <c r="AE95" s="184"/>
      <c r="AF95" s="184"/>
      <c r="AG95" s="184"/>
    </row>
    <row r="97" spans="2:33" s="116" customFormat="1" x14ac:dyDescent="0.25">
      <c r="B97" s="182" t="s">
        <v>140</v>
      </c>
      <c r="F97" s="124"/>
      <c r="G97" s="124"/>
      <c r="I97" s="247"/>
      <c r="J97" s="112"/>
      <c r="K97" s="112"/>
      <c r="P97" s="181"/>
      <c r="Q97" s="181"/>
      <c r="R97" s="181"/>
      <c r="S97" s="181"/>
      <c r="T97" s="181"/>
      <c r="U97" s="181"/>
      <c r="V97" s="181"/>
      <c r="W97" s="181"/>
      <c r="X97" s="181"/>
      <c r="Y97" s="181"/>
      <c r="Z97" s="181"/>
      <c r="AA97" s="181"/>
      <c r="AB97" s="181"/>
      <c r="AC97" s="181"/>
      <c r="AD97" s="181"/>
      <c r="AE97" s="181"/>
      <c r="AF97" s="181"/>
      <c r="AG97" s="181"/>
    </row>
    <row r="98" spans="2:33" x14ac:dyDescent="0.25">
      <c r="B98" s="113" t="s">
        <v>214</v>
      </c>
    </row>
    <row r="99" spans="2:33" x14ac:dyDescent="0.25">
      <c r="B99" s="113" t="s">
        <v>213</v>
      </c>
    </row>
    <row r="101" spans="2:33" x14ac:dyDescent="0.25">
      <c r="B101" s="113" t="s">
        <v>81</v>
      </c>
      <c r="W101" s="369"/>
      <c r="X101" s="369"/>
      <c r="Y101" s="369"/>
      <c r="Z101" s="369"/>
      <c r="AA101" s="369"/>
      <c r="AB101" s="369"/>
      <c r="AC101" s="369"/>
      <c r="AG101" s="180"/>
    </row>
    <row r="102" spans="2:33" x14ac:dyDescent="0.25">
      <c r="W102" s="370" t="s">
        <v>134</v>
      </c>
      <c r="X102" s="370"/>
      <c r="Y102" s="370"/>
      <c r="Z102" s="370"/>
      <c r="AA102" s="370"/>
      <c r="AB102" s="370"/>
      <c r="AC102" s="370"/>
      <c r="AG102" s="179"/>
    </row>
    <row r="103" spans="2:33" x14ac:dyDescent="0.25">
      <c r="B103" s="113" t="s">
        <v>135</v>
      </c>
      <c r="W103" s="369"/>
      <c r="X103" s="369"/>
      <c r="Y103" s="369"/>
      <c r="Z103" s="369"/>
      <c r="AA103" s="369"/>
      <c r="AB103" s="369"/>
      <c r="AC103" s="369"/>
      <c r="AG103" s="180"/>
    </row>
    <row r="104" spans="2:33" x14ac:dyDescent="0.25">
      <c r="W104" s="370" t="s">
        <v>134</v>
      </c>
      <c r="X104" s="370"/>
      <c r="Y104" s="370"/>
      <c r="Z104" s="370"/>
      <c r="AA104" s="370"/>
      <c r="AB104" s="370"/>
      <c r="AC104" s="370"/>
      <c r="AG104" s="179"/>
    </row>
  </sheetData>
  <mergeCells count="36">
    <mergeCell ref="S18:S19"/>
    <mergeCell ref="V18:V19"/>
    <mergeCell ref="E86:E87"/>
    <mergeCell ref="H86:H87"/>
    <mergeCell ref="I86:P86"/>
    <mergeCell ref="S86:S87"/>
    <mergeCell ref="V86:V87"/>
    <mergeCell ref="W101:AC101"/>
    <mergeCell ref="W102:AC102"/>
    <mergeCell ref="W103:AC103"/>
    <mergeCell ref="W104:AC104"/>
    <mergeCell ref="B85:AG85"/>
    <mergeCell ref="B86:B87"/>
    <mergeCell ref="C86:C87"/>
    <mergeCell ref="D86:D87"/>
    <mergeCell ref="W86:AD86"/>
    <mergeCell ref="F86:F87"/>
    <mergeCell ref="G86:G87"/>
    <mergeCell ref="F11:P11"/>
    <mergeCell ref="F13:P13"/>
    <mergeCell ref="F14:P14"/>
    <mergeCell ref="B18:B19"/>
    <mergeCell ref="C18:C19"/>
    <mergeCell ref="D18:D19"/>
    <mergeCell ref="E18:E19"/>
    <mergeCell ref="H18:H19"/>
    <mergeCell ref="F18:F19"/>
    <mergeCell ref="G18:G19"/>
    <mergeCell ref="F12:G12"/>
    <mergeCell ref="I18:R18"/>
    <mergeCell ref="AG18:AG19"/>
    <mergeCell ref="W18:AF18"/>
    <mergeCell ref="AG86:AG87"/>
    <mergeCell ref="T18:T19"/>
    <mergeCell ref="U18:U19"/>
    <mergeCell ref="AG50:AG61"/>
  </mergeCells>
  <conditionalFormatting sqref="E21:K78 O21:O78 S21:V78">
    <cfRule type="cellIs" dxfId="6" priority="7" operator="equal">
      <formula>0</formula>
    </cfRule>
  </conditionalFormatting>
  <conditionalFormatting sqref="L21:N78">
    <cfRule type="cellIs" dxfId="5" priority="6" operator="equal">
      <formula>0</formula>
    </cfRule>
  </conditionalFormatting>
  <conditionalFormatting sqref="P21:R78">
    <cfRule type="cellIs" dxfId="4" priority="5" operator="equal">
      <formula>0</formula>
    </cfRule>
  </conditionalFormatting>
  <conditionalFormatting sqref="W21:Y78 AC21:AC78">
    <cfRule type="cellIs" dxfId="3" priority="4" operator="equal">
      <formula>0</formula>
    </cfRule>
  </conditionalFormatting>
  <conditionalFormatting sqref="Z21:AB78">
    <cfRule type="cellIs" dxfId="2" priority="3" operator="equal">
      <formula>0</formula>
    </cfRule>
  </conditionalFormatting>
  <conditionalFormatting sqref="AD21:AF78">
    <cfRule type="cellIs" dxfId="1" priority="2" operator="equal">
      <formula>0</formula>
    </cfRule>
  </conditionalFormatting>
  <conditionalFormatting sqref="A1:XFD1048576">
    <cfRule type="cellIs" dxfId="0" priority="1" operator="equal">
      <formula>0</formula>
    </cfRule>
  </conditionalFormatting>
  <pageMargins left="0.31496062992125984" right="0.11811023622047245" top="0.35433070866141736" bottom="0.15748031496062992" header="0.31496062992125984" footer="0.31496062992125984"/>
  <pageSetup paperSize="8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3"/>
  <sheetViews>
    <sheetView topLeftCell="A40" workbookViewId="0">
      <selection activeCell="C7" sqref="C7"/>
    </sheetView>
  </sheetViews>
  <sheetFormatPr defaultColWidth="8.85546875" defaultRowHeight="15" x14ac:dyDescent="0.25"/>
  <cols>
    <col min="1" max="1" width="44.28515625" style="2" customWidth="1"/>
    <col min="2" max="2" width="13.140625" style="6" customWidth="1"/>
    <col min="3" max="3" width="10.140625" style="8" customWidth="1"/>
    <col min="4" max="4" width="20" style="6" customWidth="1"/>
    <col min="5" max="16384" width="8.85546875" style="2"/>
  </cols>
  <sheetData>
    <row r="2" spans="1:4" ht="15.75" x14ac:dyDescent="0.25">
      <c r="A2" s="36" t="s">
        <v>133</v>
      </c>
    </row>
    <row r="3" spans="1:4" ht="15.75" thickBot="1" x14ac:dyDescent="0.3"/>
    <row r="4" spans="1:4" s="7" customFormat="1" ht="30" customHeight="1" x14ac:dyDescent="0.25">
      <c r="A4" s="377" t="s">
        <v>63</v>
      </c>
      <c r="B4" s="375" t="s">
        <v>77</v>
      </c>
      <c r="C4" s="376"/>
      <c r="D4" s="379" t="s">
        <v>76</v>
      </c>
    </row>
    <row r="5" spans="1:4" s="5" customFormat="1" x14ac:dyDescent="0.25">
      <c r="A5" s="378"/>
      <c r="B5" s="22" t="s">
        <v>78</v>
      </c>
      <c r="C5" s="23" t="s">
        <v>79</v>
      </c>
      <c r="D5" s="380"/>
    </row>
    <row r="6" spans="1:4" s="5" customFormat="1" x14ac:dyDescent="0.2">
      <c r="A6" s="28" t="s">
        <v>0</v>
      </c>
      <c r="B6" s="29"/>
      <c r="C6" s="30"/>
      <c r="D6" s="31"/>
    </row>
    <row r="7" spans="1:4" s="1" customFormat="1" ht="15.75" x14ac:dyDescent="0.25">
      <c r="A7" s="32" t="s">
        <v>67</v>
      </c>
      <c r="B7" s="33" t="e">
        <f>B8+B10+B13</f>
        <v>#REF!</v>
      </c>
      <c r="C7" s="34" t="e">
        <f>SUM(C8:C14)</f>
        <v>#REF!</v>
      </c>
      <c r="D7" s="35" t="e">
        <f>#REF!/1000</f>
        <v>#REF!</v>
      </c>
    </row>
    <row r="8" spans="1:4" s="1" customFormat="1" ht="14.25" x14ac:dyDescent="0.2">
      <c r="A8" s="24" t="s">
        <v>64</v>
      </c>
      <c r="B8" s="25" t="e">
        <f>B9</f>
        <v>#REF!</v>
      </c>
      <c r="C8" s="26"/>
      <c r="D8" s="27" t="e">
        <f>D9</f>
        <v>#REF!</v>
      </c>
    </row>
    <row r="9" spans="1:4" s="4" customFormat="1" x14ac:dyDescent="0.25">
      <c r="A9" s="11" t="s">
        <v>65</v>
      </c>
      <c r="B9" s="18" t="e">
        <f>#REF!/1000</f>
        <v>#REF!</v>
      </c>
      <c r="C9" s="19" t="e">
        <f>B9/$B$7</f>
        <v>#REF!</v>
      </c>
      <c r="D9" s="12" t="e">
        <f>$D$7*C9</f>
        <v>#REF!</v>
      </c>
    </row>
    <row r="10" spans="1:4" s="1" customFormat="1" ht="14.25" x14ac:dyDescent="0.2">
      <c r="A10" s="9" t="s">
        <v>66</v>
      </c>
      <c r="B10" s="15" t="e">
        <f>B11+B12</f>
        <v>#REF!</v>
      </c>
      <c r="C10" s="16"/>
      <c r="D10" s="10" t="e">
        <f>D11+D12</f>
        <v>#REF!</v>
      </c>
    </row>
    <row r="11" spans="1:4" s="4" customFormat="1" x14ac:dyDescent="0.25">
      <c r="A11" s="11" t="s">
        <v>65</v>
      </c>
      <c r="B11" s="18" t="e">
        <f>#REF!/1000</f>
        <v>#REF!</v>
      </c>
      <c r="C11" s="19" t="e">
        <f>B11/$B$7</f>
        <v>#REF!</v>
      </c>
      <c r="D11" s="12" t="e">
        <f t="shared" ref="D11:D12" si="0">$D$7*C11</f>
        <v>#REF!</v>
      </c>
    </row>
    <row r="12" spans="1:4" s="4" customFormat="1" x14ac:dyDescent="0.25">
      <c r="A12" s="11" t="s">
        <v>68</v>
      </c>
      <c r="B12" s="18" t="e">
        <f>#REF!/1000</f>
        <v>#REF!</v>
      </c>
      <c r="C12" s="19" t="e">
        <f>B12/$B$7</f>
        <v>#REF!</v>
      </c>
      <c r="D12" s="12" t="e">
        <f t="shared" si="0"/>
        <v>#REF!</v>
      </c>
    </row>
    <row r="13" spans="1:4" s="1" customFormat="1" ht="14.25" x14ac:dyDescent="0.2">
      <c r="A13" s="9" t="s">
        <v>69</v>
      </c>
      <c r="B13" s="15" t="e">
        <f>B14</f>
        <v>#REF!</v>
      </c>
      <c r="C13" s="16"/>
      <c r="D13" s="10" t="e">
        <f>D14</f>
        <v>#REF!</v>
      </c>
    </row>
    <row r="14" spans="1:4" s="4" customFormat="1" x14ac:dyDescent="0.25">
      <c r="A14" s="37" t="s">
        <v>65</v>
      </c>
      <c r="B14" s="38" t="e">
        <f>#REF!/1000</f>
        <v>#REF!</v>
      </c>
      <c r="C14" s="39" t="e">
        <f>B14/$B$7</f>
        <v>#REF!</v>
      </c>
      <c r="D14" s="40" t="e">
        <f>$D$7*C14</f>
        <v>#REF!</v>
      </c>
    </row>
    <row r="15" spans="1:4" x14ac:dyDescent="0.25">
      <c r="A15" s="28" t="s">
        <v>70</v>
      </c>
      <c r="B15" s="41"/>
      <c r="C15" s="42"/>
      <c r="D15" s="43"/>
    </row>
    <row r="16" spans="1:4" s="36" customFormat="1" ht="15.75" x14ac:dyDescent="0.25">
      <c r="A16" s="32" t="s">
        <v>67</v>
      </c>
      <c r="B16" s="33" t="e">
        <f>B17+B23+B29+B34</f>
        <v>#REF!</v>
      </c>
      <c r="C16" s="34" t="e">
        <f>SUM(C17:C36)</f>
        <v>#REF!</v>
      </c>
      <c r="D16" s="35" t="e">
        <f>#REF!/1000</f>
        <v>#REF!</v>
      </c>
    </row>
    <row r="17" spans="1:4" s="1" customFormat="1" ht="14.25" x14ac:dyDescent="0.2">
      <c r="A17" s="24" t="s">
        <v>64</v>
      </c>
      <c r="B17" s="25" t="e">
        <f>SUM(B18:B22)</f>
        <v>#REF!</v>
      </c>
      <c r="C17" s="26"/>
      <c r="D17" s="27" t="e">
        <f>SUM(D18:D22)</f>
        <v>#REF!</v>
      </c>
    </row>
    <row r="18" spans="1:4" s="4" customFormat="1" x14ac:dyDescent="0.25">
      <c r="A18" s="11" t="s">
        <v>68</v>
      </c>
      <c r="B18" s="18" t="e">
        <f>#REF!/1000</f>
        <v>#REF!</v>
      </c>
      <c r="C18" s="19" t="e">
        <f>B18/$B$16</f>
        <v>#REF!</v>
      </c>
      <c r="D18" s="12" t="e">
        <f>$D$16*C18</f>
        <v>#REF!</v>
      </c>
    </row>
    <row r="19" spans="1:4" s="4" customFormat="1" x14ac:dyDescent="0.25">
      <c r="A19" s="11" t="s">
        <v>44</v>
      </c>
      <c r="B19" s="18" t="e">
        <f>#REF!/1000</f>
        <v>#REF!</v>
      </c>
      <c r="C19" s="19" t="e">
        <f t="shared" ref="C19:C22" si="1">B19/$B$16</f>
        <v>#REF!</v>
      </c>
      <c r="D19" s="12" t="e">
        <f t="shared" ref="D19:D22" si="2">$D$16*C19</f>
        <v>#REF!</v>
      </c>
    </row>
    <row r="20" spans="1:4" s="4" customFormat="1" x14ac:dyDescent="0.25">
      <c r="A20" s="11" t="s">
        <v>71</v>
      </c>
      <c r="B20" s="18" t="e">
        <f>#REF!/1000</f>
        <v>#REF!</v>
      </c>
      <c r="C20" s="19" t="e">
        <f t="shared" si="1"/>
        <v>#REF!</v>
      </c>
      <c r="D20" s="12" t="e">
        <f t="shared" si="2"/>
        <v>#REF!</v>
      </c>
    </row>
    <row r="21" spans="1:4" s="4" customFormat="1" x14ac:dyDescent="0.25">
      <c r="A21" s="11" t="s">
        <v>72</v>
      </c>
      <c r="B21" s="18" t="e">
        <f>#REF!/1000</f>
        <v>#REF!</v>
      </c>
      <c r="C21" s="19" t="e">
        <f t="shared" si="1"/>
        <v>#REF!</v>
      </c>
      <c r="D21" s="12" t="e">
        <f t="shared" si="2"/>
        <v>#REF!</v>
      </c>
    </row>
    <row r="22" spans="1:4" s="4" customFormat="1" x14ac:dyDescent="0.25">
      <c r="A22" s="11" t="s">
        <v>73</v>
      </c>
      <c r="B22" s="18" t="e">
        <f>#REF!/1000</f>
        <v>#REF!</v>
      </c>
      <c r="C22" s="19" t="e">
        <f t="shared" si="1"/>
        <v>#REF!</v>
      </c>
      <c r="D22" s="12" t="e">
        <f t="shared" si="2"/>
        <v>#REF!</v>
      </c>
    </row>
    <row r="23" spans="1:4" s="1" customFormat="1" ht="14.25" x14ac:dyDescent="0.2">
      <c r="A23" s="9" t="s">
        <v>66</v>
      </c>
      <c r="B23" s="15" t="e">
        <f>SUM(B24:B28)</f>
        <v>#REF!</v>
      </c>
      <c r="C23" s="16"/>
      <c r="D23" s="10" t="e">
        <f>SUM(D24:D28)</f>
        <v>#REF!</v>
      </c>
    </row>
    <row r="24" spans="1:4" s="4" customFormat="1" x14ac:dyDescent="0.25">
      <c r="A24" s="11" t="s">
        <v>65</v>
      </c>
      <c r="B24" s="18" t="e">
        <f>#REF!/1000</f>
        <v>#REF!</v>
      </c>
      <c r="C24" s="19" t="e">
        <f t="shared" ref="C24:C28" si="3">B24/$B$16</f>
        <v>#REF!</v>
      </c>
      <c r="D24" s="12" t="e">
        <f t="shared" ref="D24:D28" si="4">$D$16*C24</f>
        <v>#REF!</v>
      </c>
    </row>
    <row r="25" spans="1:4" s="4" customFormat="1" x14ac:dyDescent="0.25">
      <c r="A25" s="11" t="s">
        <v>68</v>
      </c>
      <c r="B25" s="18" t="e">
        <f>#REF!/1000</f>
        <v>#REF!</v>
      </c>
      <c r="C25" s="19" t="e">
        <f t="shared" si="3"/>
        <v>#REF!</v>
      </c>
      <c r="D25" s="12" t="e">
        <f t="shared" si="4"/>
        <v>#REF!</v>
      </c>
    </row>
    <row r="26" spans="1:4" s="4" customFormat="1" x14ac:dyDescent="0.25">
      <c r="A26" s="11" t="s">
        <v>44</v>
      </c>
      <c r="B26" s="18" t="e">
        <f>#REF!/1000</f>
        <v>#REF!</v>
      </c>
      <c r="C26" s="19" t="e">
        <f t="shared" si="3"/>
        <v>#REF!</v>
      </c>
      <c r="D26" s="12" t="e">
        <f t="shared" si="4"/>
        <v>#REF!</v>
      </c>
    </row>
    <row r="27" spans="1:4" s="4" customFormat="1" x14ac:dyDescent="0.25">
      <c r="A27" s="11" t="s">
        <v>71</v>
      </c>
      <c r="B27" s="18" t="e">
        <f>#REF!/1000</f>
        <v>#REF!</v>
      </c>
      <c r="C27" s="19" t="e">
        <f t="shared" si="3"/>
        <v>#REF!</v>
      </c>
      <c r="D27" s="12" t="e">
        <f t="shared" si="4"/>
        <v>#REF!</v>
      </c>
    </row>
    <row r="28" spans="1:4" s="4" customFormat="1" x14ac:dyDescent="0.25">
      <c r="A28" s="11" t="s">
        <v>72</v>
      </c>
      <c r="B28" s="18" t="e">
        <f>#REF!/1000</f>
        <v>#REF!</v>
      </c>
      <c r="C28" s="19" t="e">
        <f t="shared" si="3"/>
        <v>#REF!</v>
      </c>
      <c r="D28" s="12" t="e">
        <f t="shared" si="4"/>
        <v>#REF!</v>
      </c>
    </row>
    <row r="29" spans="1:4" s="1" customFormat="1" ht="14.25" x14ac:dyDescent="0.2">
      <c r="A29" s="9" t="s">
        <v>74</v>
      </c>
      <c r="B29" s="15" t="e">
        <f>SUM(B30:B33)</f>
        <v>#REF!</v>
      </c>
      <c r="C29" s="16"/>
      <c r="D29" s="10" t="e">
        <f>SUM(D30:D33)</f>
        <v>#REF!</v>
      </c>
    </row>
    <row r="30" spans="1:4" s="4" customFormat="1" x14ac:dyDescent="0.25">
      <c r="A30" s="11" t="s">
        <v>68</v>
      </c>
      <c r="B30" s="18" t="e">
        <f>#REF!/1000</f>
        <v>#REF!</v>
      </c>
      <c r="C30" s="19" t="e">
        <f t="shared" ref="C30:C33" si="5">B30/$B$16</f>
        <v>#REF!</v>
      </c>
      <c r="D30" s="12" t="e">
        <f t="shared" ref="D30:D33" si="6">$D$16*C30</f>
        <v>#REF!</v>
      </c>
    </row>
    <row r="31" spans="1:4" s="4" customFormat="1" x14ac:dyDescent="0.25">
      <c r="A31" s="11" t="s">
        <v>44</v>
      </c>
      <c r="B31" s="18" t="e">
        <f>#REF!/1000</f>
        <v>#REF!</v>
      </c>
      <c r="C31" s="19" t="e">
        <f t="shared" si="5"/>
        <v>#REF!</v>
      </c>
      <c r="D31" s="12" t="e">
        <f t="shared" si="6"/>
        <v>#REF!</v>
      </c>
    </row>
    <row r="32" spans="1:4" s="4" customFormat="1" x14ac:dyDescent="0.25">
      <c r="A32" s="11" t="s">
        <v>71</v>
      </c>
      <c r="B32" s="18" t="e">
        <f>#REF!/1000</f>
        <v>#REF!</v>
      </c>
      <c r="C32" s="19" t="e">
        <f t="shared" si="5"/>
        <v>#REF!</v>
      </c>
      <c r="D32" s="12" t="e">
        <f t="shared" si="6"/>
        <v>#REF!</v>
      </c>
    </row>
    <row r="33" spans="1:4" s="4" customFormat="1" x14ac:dyDescent="0.25">
      <c r="A33" s="11" t="s">
        <v>72</v>
      </c>
      <c r="B33" s="18" t="e">
        <f>#REF!/1000</f>
        <v>#REF!</v>
      </c>
      <c r="C33" s="19" t="e">
        <f t="shared" si="5"/>
        <v>#REF!</v>
      </c>
      <c r="D33" s="12" t="e">
        <f t="shared" si="6"/>
        <v>#REF!</v>
      </c>
    </row>
    <row r="34" spans="1:4" s="1" customFormat="1" ht="14.25" x14ac:dyDescent="0.2">
      <c r="A34" s="9" t="s">
        <v>69</v>
      </c>
      <c r="B34" s="15" t="e">
        <f>SUM(B35:B36)</f>
        <v>#REF!</v>
      </c>
      <c r="C34" s="16"/>
      <c r="D34" s="10" t="e">
        <f>SUM(D35:D36)</f>
        <v>#REF!</v>
      </c>
    </row>
    <row r="35" spans="1:4" s="4" customFormat="1" x14ac:dyDescent="0.25">
      <c r="A35" s="11" t="s">
        <v>68</v>
      </c>
      <c r="B35" s="18" t="e">
        <f>#REF!/1000-#REF!/1000</f>
        <v>#REF!</v>
      </c>
      <c r="C35" s="19" t="e">
        <f t="shared" ref="C35:C36" si="7">B35/$B$16</f>
        <v>#REF!</v>
      </c>
      <c r="D35" s="12" t="e">
        <f t="shared" ref="D35:D36" si="8">$D$16*C35</f>
        <v>#REF!</v>
      </c>
    </row>
    <row r="36" spans="1:4" s="4" customFormat="1" x14ac:dyDescent="0.25">
      <c r="A36" s="11" t="s">
        <v>75</v>
      </c>
      <c r="B36" s="18" t="e">
        <f>#REF!/1000</f>
        <v>#REF!</v>
      </c>
      <c r="C36" s="19" t="e">
        <f t="shared" si="7"/>
        <v>#REF!</v>
      </c>
      <c r="D36" s="12" t="e">
        <f t="shared" si="8"/>
        <v>#REF!</v>
      </c>
    </row>
    <row r="37" spans="1:4" x14ac:dyDescent="0.25">
      <c r="A37" s="381" t="s">
        <v>80</v>
      </c>
      <c r="B37" s="382"/>
      <c r="C37" s="383"/>
      <c r="D37" s="43"/>
    </row>
    <row r="38" spans="1:4" s="36" customFormat="1" ht="15.75" x14ac:dyDescent="0.25">
      <c r="A38" s="44" t="s">
        <v>67</v>
      </c>
      <c r="B38" s="45" t="e">
        <f>B39+B46+B52+B57</f>
        <v>#REF!</v>
      </c>
      <c r="C38" s="46" t="e">
        <f>SUM(C39:C60)</f>
        <v>#REF!</v>
      </c>
      <c r="D38" s="47" t="e">
        <f>D7+D16</f>
        <v>#REF!</v>
      </c>
    </row>
    <row r="39" spans="1:4" s="1" customFormat="1" ht="14.25" x14ac:dyDescent="0.2">
      <c r="A39" s="9" t="s">
        <v>64</v>
      </c>
      <c r="B39" s="15" t="e">
        <f>SUM(B40:B45)</f>
        <v>#REF!</v>
      </c>
      <c r="C39" s="16"/>
      <c r="D39" s="10" t="e">
        <f>SUM(D40:D45)</f>
        <v>#REF!</v>
      </c>
    </row>
    <row r="40" spans="1:4" x14ac:dyDescent="0.25">
      <c r="A40" s="11" t="s">
        <v>65</v>
      </c>
      <c r="B40" s="17" t="e">
        <f>B9</f>
        <v>#REF!</v>
      </c>
      <c r="C40" s="19" t="e">
        <f>B40/$B$38</f>
        <v>#REF!</v>
      </c>
      <c r="D40" s="12" t="e">
        <f>$D$38*C40</f>
        <v>#REF!</v>
      </c>
    </row>
    <row r="41" spans="1:4" s="4" customFormat="1" x14ac:dyDescent="0.25">
      <c r="A41" s="11" t="s">
        <v>68</v>
      </c>
      <c r="B41" s="18" t="e">
        <f>B18</f>
        <v>#REF!</v>
      </c>
      <c r="C41" s="19" t="e">
        <f t="shared" ref="C41:C45" si="9">B41/$B$38</f>
        <v>#REF!</v>
      </c>
      <c r="D41" s="12" t="e">
        <f t="shared" ref="D41:D45" si="10">$D$38*C41</f>
        <v>#REF!</v>
      </c>
    </row>
    <row r="42" spans="1:4" s="4" customFormat="1" x14ac:dyDescent="0.25">
      <c r="A42" s="11" t="s">
        <v>44</v>
      </c>
      <c r="B42" s="18" t="e">
        <f t="shared" ref="B42:B45" si="11">B19</f>
        <v>#REF!</v>
      </c>
      <c r="C42" s="19" t="e">
        <f t="shared" si="9"/>
        <v>#REF!</v>
      </c>
      <c r="D42" s="12" t="e">
        <f t="shared" si="10"/>
        <v>#REF!</v>
      </c>
    </row>
    <row r="43" spans="1:4" s="4" customFormat="1" x14ac:dyDescent="0.25">
      <c r="A43" s="11" t="s">
        <v>71</v>
      </c>
      <c r="B43" s="18" t="e">
        <f t="shared" si="11"/>
        <v>#REF!</v>
      </c>
      <c r="C43" s="19" t="e">
        <f t="shared" si="9"/>
        <v>#REF!</v>
      </c>
      <c r="D43" s="12" t="e">
        <f t="shared" si="10"/>
        <v>#REF!</v>
      </c>
    </row>
    <row r="44" spans="1:4" s="4" customFormat="1" x14ac:dyDescent="0.25">
      <c r="A44" s="11" t="s">
        <v>72</v>
      </c>
      <c r="B44" s="18" t="e">
        <f t="shared" si="11"/>
        <v>#REF!</v>
      </c>
      <c r="C44" s="19" t="e">
        <f t="shared" si="9"/>
        <v>#REF!</v>
      </c>
      <c r="D44" s="12" t="e">
        <f t="shared" si="10"/>
        <v>#REF!</v>
      </c>
    </row>
    <row r="45" spans="1:4" s="4" customFormat="1" x14ac:dyDescent="0.25">
      <c r="A45" s="11" t="s">
        <v>73</v>
      </c>
      <c r="B45" s="18" t="e">
        <f t="shared" si="11"/>
        <v>#REF!</v>
      </c>
      <c r="C45" s="19" t="e">
        <f t="shared" si="9"/>
        <v>#REF!</v>
      </c>
      <c r="D45" s="12" t="e">
        <f t="shared" si="10"/>
        <v>#REF!</v>
      </c>
    </row>
    <row r="46" spans="1:4" s="1" customFormat="1" ht="14.25" x14ac:dyDescent="0.2">
      <c r="A46" s="9" t="s">
        <v>66</v>
      </c>
      <c r="B46" s="15" t="e">
        <f>SUM(B47:B51)</f>
        <v>#REF!</v>
      </c>
      <c r="C46" s="16"/>
      <c r="D46" s="10" t="e">
        <f>SUM(D47:D51)</f>
        <v>#REF!</v>
      </c>
    </row>
    <row r="47" spans="1:4" s="4" customFormat="1" x14ac:dyDescent="0.25">
      <c r="A47" s="11" t="s">
        <v>65</v>
      </c>
      <c r="B47" s="18" t="e">
        <f>B11+B24</f>
        <v>#REF!</v>
      </c>
      <c r="C47" s="19" t="e">
        <f t="shared" ref="C47:C51" si="12">B47/$B$38</f>
        <v>#REF!</v>
      </c>
      <c r="D47" s="12" t="e">
        <f t="shared" ref="D47:D51" si="13">$D$38*C47</f>
        <v>#REF!</v>
      </c>
    </row>
    <row r="48" spans="1:4" s="4" customFormat="1" x14ac:dyDescent="0.25">
      <c r="A48" s="11" t="s">
        <v>68</v>
      </c>
      <c r="B48" s="18" t="e">
        <f>B12+B25</f>
        <v>#REF!</v>
      </c>
      <c r="C48" s="19" t="e">
        <f t="shared" si="12"/>
        <v>#REF!</v>
      </c>
      <c r="D48" s="12" t="e">
        <f t="shared" si="13"/>
        <v>#REF!</v>
      </c>
    </row>
    <row r="49" spans="1:4" s="4" customFormat="1" x14ac:dyDescent="0.25">
      <c r="A49" s="11" t="s">
        <v>44</v>
      </c>
      <c r="B49" s="18" t="e">
        <f>B26</f>
        <v>#REF!</v>
      </c>
      <c r="C49" s="19" t="e">
        <f t="shared" si="12"/>
        <v>#REF!</v>
      </c>
      <c r="D49" s="12" t="e">
        <f t="shared" si="13"/>
        <v>#REF!</v>
      </c>
    </row>
    <row r="50" spans="1:4" s="4" customFormat="1" x14ac:dyDescent="0.25">
      <c r="A50" s="11" t="s">
        <v>71</v>
      </c>
      <c r="B50" s="18" t="e">
        <f t="shared" ref="B50:B51" si="14">B27</f>
        <v>#REF!</v>
      </c>
      <c r="C50" s="19" t="e">
        <f t="shared" si="12"/>
        <v>#REF!</v>
      </c>
      <c r="D50" s="12" t="e">
        <f t="shared" si="13"/>
        <v>#REF!</v>
      </c>
    </row>
    <row r="51" spans="1:4" s="4" customFormat="1" x14ac:dyDescent="0.25">
      <c r="A51" s="11" t="s">
        <v>72</v>
      </c>
      <c r="B51" s="18" t="e">
        <f t="shared" si="14"/>
        <v>#REF!</v>
      </c>
      <c r="C51" s="19" t="e">
        <f t="shared" si="12"/>
        <v>#REF!</v>
      </c>
      <c r="D51" s="12" t="e">
        <f t="shared" si="13"/>
        <v>#REF!</v>
      </c>
    </row>
    <row r="52" spans="1:4" s="1" customFormat="1" ht="14.25" x14ac:dyDescent="0.2">
      <c r="A52" s="9" t="s">
        <v>74</v>
      </c>
      <c r="B52" s="15" t="e">
        <f>SUM(B53:B56)</f>
        <v>#REF!</v>
      </c>
      <c r="C52" s="16"/>
      <c r="D52" s="10" t="e">
        <f>SUM(D53:D56)</f>
        <v>#REF!</v>
      </c>
    </row>
    <row r="53" spans="1:4" s="4" customFormat="1" x14ac:dyDescent="0.25">
      <c r="A53" s="11" t="s">
        <v>68</v>
      </c>
      <c r="B53" s="18" t="e">
        <f>B30</f>
        <v>#REF!</v>
      </c>
      <c r="C53" s="19" t="e">
        <f t="shared" ref="C53:C56" si="15">B53/$B$38</f>
        <v>#REF!</v>
      </c>
      <c r="D53" s="12" t="e">
        <f t="shared" ref="D53:D56" si="16">$D$38*C53</f>
        <v>#REF!</v>
      </c>
    </row>
    <row r="54" spans="1:4" s="4" customFormat="1" x14ac:dyDescent="0.25">
      <c r="A54" s="11" t="s">
        <v>44</v>
      </c>
      <c r="B54" s="18" t="e">
        <f t="shared" ref="B54:B56" si="17">B31</f>
        <v>#REF!</v>
      </c>
      <c r="C54" s="19" t="e">
        <f t="shared" si="15"/>
        <v>#REF!</v>
      </c>
      <c r="D54" s="12" t="e">
        <f t="shared" si="16"/>
        <v>#REF!</v>
      </c>
    </row>
    <row r="55" spans="1:4" s="4" customFormat="1" x14ac:dyDescent="0.25">
      <c r="A55" s="11" t="s">
        <v>71</v>
      </c>
      <c r="B55" s="18" t="e">
        <f t="shared" si="17"/>
        <v>#REF!</v>
      </c>
      <c r="C55" s="19" t="e">
        <f t="shared" si="15"/>
        <v>#REF!</v>
      </c>
      <c r="D55" s="12" t="e">
        <f t="shared" si="16"/>
        <v>#REF!</v>
      </c>
    </row>
    <row r="56" spans="1:4" s="4" customFormat="1" x14ac:dyDescent="0.25">
      <c r="A56" s="11" t="s">
        <v>72</v>
      </c>
      <c r="B56" s="18" t="e">
        <f t="shared" si="17"/>
        <v>#REF!</v>
      </c>
      <c r="C56" s="19" t="e">
        <f t="shared" si="15"/>
        <v>#REF!</v>
      </c>
      <c r="D56" s="12" t="e">
        <f t="shared" si="16"/>
        <v>#REF!</v>
      </c>
    </row>
    <row r="57" spans="1:4" s="1" customFormat="1" x14ac:dyDescent="0.25">
      <c r="A57" s="9" t="s">
        <v>69</v>
      </c>
      <c r="B57" s="15" t="e">
        <f>SUM(B58:B60)</f>
        <v>#REF!</v>
      </c>
      <c r="C57" s="48"/>
      <c r="D57" s="10" t="e">
        <f>SUM(D58:D60)</f>
        <v>#REF!</v>
      </c>
    </row>
    <row r="58" spans="1:4" s="4" customFormat="1" x14ac:dyDescent="0.25">
      <c r="A58" s="11" t="s">
        <v>65</v>
      </c>
      <c r="B58" s="18" t="e">
        <f>B14</f>
        <v>#REF!</v>
      </c>
      <c r="C58" s="19" t="e">
        <f t="shared" ref="C58:C60" si="18">B58/$B$38</f>
        <v>#REF!</v>
      </c>
      <c r="D58" s="12" t="e">
        <f t="shared" ref="D58:D60" si="19">$D$38*C58</f>
        <v>#REF!</v>
      </c>
    </row>
    <row r="59" spans="1:4" s="4" customFormat="1" x14ac:dyDescent="0.25">
      <c r="A59" s="11" t="s">
        <v>68</v>
      </c>
      <c r="B59" s="18" t="e">
        <f>B35</f>
        <v>#REF!</v>
      </c>
      <c r="C59" s="19" t="e">
        <f t="shared" si="18"/>
        <v>#REF!</v>
      </c>
      <c r="D59" s="12" t="e">
        <f t="shared" si="19"/>
        <v>#REF!</v>
      </c>
    </row>
    <row r="60" spans="1:4" s="4" customFormat="1" ht="15.75" thickBot="1" x14ac:dyDescent="0.3">
      <c r="A60" s="13" t="s">
        <v>75</v>
      </c>
      <c r="B60" s="20" t="e">
        <f>B36</f>
        <v>#REF!</v>
      </c>
      <c r="C60" s="21" t="e">
        <f t="shared" si="18"/>
        <v>#REF!</v>
      </c>
      <c r="D60" s="14" t="e">
        <f t="shared" si="19"/>
        <v>#REF!</v>
      </c>
    </row>
    <row r="63" spans="1:4" x14ac:dyDescent="0.25">
      <c r="A63" s="2" t="s">
        <v>81</v>
      </c>
      <c r="D63" s="6" t="s">
        <v>82</v>
      </c>
    </row>
  </sheetData>
  <mergeCells count="4">
    <mergeCell ref="B4:C4"/>
    <mergeCell ref="A4:A5"/>
    <mergeCell ref="D4:D5"/>
    <mergeCell ref="A37:C37"/>
  </mergeCells>
  <pageMargins left="0.51181102362204722" right="0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workbookViewId="0">
      <pane ySplit="5" topLeftCell="A6" activePane="bottomLeft" state="frozen"/>
      <selection pane="bottomLeft" activeCell="G53" sqref="G53:H54"/>
    </sheetView>
  </sheetViews>
  <sheetFormatPr defaultRowHeight="15" x14ac:dyDescent="0.25"/>
  <cols>
    <col min="1" max="1" width="34.7109375" style="57" customWidth="1"/>
    <col min="2" max="2" width="14.140625" style="57" customWidth="1"/>
    <col min="3" max="3" width="32.7109375" style="57" customWidth="1"/>
    <col min="4" max="4" width="13.28515625" style="57" customWidth="1"/>
    <col min="5" max="5" width="13.7109375" style="65" customWidth="1"/>
    <col min="6" max="6" width="32.7109375" style="57" customWidth="1"/>
    <col min="7" max="7" width="16" style="57" customWidth="1"/>
    <col min="8" max="8" width="11.7109375" style="57" customWidth="1"/>
    <col min="9" max="9" width="23.85546875" customWidth="1"/>
    <col min="10" max="10" width="16.28515625" customWidth="1"/>
    <col min="11" max="11" width="13.85546875" customWidth="1"/>
    <col min="12" max="12" width="11.85546875" customWidth="1"/>
    <col min="13" max="13" width="11.7109375" customWidth="1"/>
  </cols>
  <sheetData>
    <row r="1" spans="1:10" x14ac:dyDescent="0.25">
      <c r="A1" s="398" t="s">
        <v>0</v>
      </c>
      <c r="B1" s="399"/>
      <c r="C1" s="400" t="s">
        <v>42</v>
      </c>
      <c r="D1" s="399"/>
      <c r="E1" s="88"/>
      <c r="F1" s="398" t="s">
        <v>0</v>
      </c>
      <c r="G1" s="399"/>
      <c r="J1" s="83"/>
    </row>
    <row r="2" spans="1:10" x14ac:dyDescent="0.25">
      <c r="A2" s="406" t="s">
        <v>131</v>
      </c>
      <c r="B2" s="404"/>
      <c r="C2" s="403" t="s">
        <v>131</v>
      </c>
      <c r="D2" s="404"/>
      <c r="E2" s="89"/>
      <c r="F2" s="408" t="s">
        <v>132</v>
      </c>
      <c r="G2" s="404"/>
      <c r="J2" s="84"/>
    </row>
    <row r="3" spans="1:10" x14ac:dyDescent="0.25">
      <c r="A3" s="407"/>
      <c r="B3" s="405"/>
      <c r="C3" s="405"/>
      <c r="D3" s="405"/>
      <c r="E3" s="89"/>
      <c r="F3" s="407"/>
      <c r="G3" s="405"/>
      <c r="J3" s="84"/>
    </row>
    <row r="4" spans="1:10" ht="15.75" thickBot="1" x14ac:dyDescent="0.3">
      <c r="A4" s="90"/>
      <c r="B4" s="91"/>
      <c r="C4" s="86"/>
      <c r="D4" s="86"/>
      <c r="E4" s="92"/>
      <c r="F4" s="85"/>
      <c r="G4" s="86"/>
      <c r="J4" s="87"/>
    </row>
    <row r="5" spans="1:10" ht="25.5" x14ac:dyDescent="0.25">
      <c r="A5" s="66" t="s">
        <v>1</v>
      </c>
      <c r="B5" s="49" t="s">
        <v>2</v>
      </c>
      <c r="C5" s="67" t="s">
        <v>1</v>
      </c>
      <c r="D5" s="50" t="s">
        <v>2</v>
      </c>
      <c r="E5" s="401" t="s">
        <v>83</v>
      </c>
      <c r="F5" s="409" t="s">
        <v>5</v>
      </c>
      <c r="G5" s="410" t="s">
        <v>84</v>
      </c>
      <c r="H5" s="412" t="s">
        <v>85</v>
      </c>
      <c r="I5" s="413"/>
      <c r="J5" s="414"/>
    </row>
    <row r="6" spans="1:10" x14ac:dyDescent="0.25">
      <c r="A6" s="68" t="s">
        <v>3</v>
      </c>
      <c r="B6" s="3" t="s">
        <v>4</v>
      </c>
      <c r="C6" s="58" t="s">
        <v>3</v>
      </c>
      <c r="D6" s="69" t="s">
        <v>4</v>
      </c>
      <c r="E6" s="402"/>
      <c r="F6" s="385"/>
      <c r="G6" s="411"/>
      <c r="H6" s="397"/>
      <c r="I6" s="391"/>
      <c r="J6" s="392"/>
    </row>
    <row r="7" spans="1:10" x14ac:dyDescent="0.25">
      <c r="A7" s="68" t="s">
        <v>5</v>
      </c>
      <c r="B7" s="70"/>
      <c r="C7" s="58" t="s">
        <v>5</v>
      </c>
      <c r="D7" s="58"/>
      <c r="E7" s="55"/>
      <c r="F7" s="62"/>
      <c r="G7" s="58"/>
      <c r="H7" s="415"/>
      <c r="I7" s="391"/>
      <c r="J7" s="392"/>
    </row>
    <row r="8" spans="1:10" ht="25.5" x14ac:dyDescent="0.25">
      <c r="A8" s="68" t="s">
        <v>6</v>
      </c>
      <c r="B8" s="71">
        <v>102583346.01000001</v>
      </c>
      <c r="C8" s="58" t="s">
        <v>6</v>
      </c>
      <c r="D8" s="59">
        <v>83340766.280000001</v>
      </c>
      <c r="E8" s="72">
        <f>SUM(E9:E49)</f>
        <v>185924112.28999996</v>
      </c>
      <c r="F8" s="58" t="s">
        <v>6</v>
      </c>
      <c r="G8" s="59">
        <f>SUM(G9:G49)</f>
        <v>197181624.53125501</v>
      </c>
      <c r="H8" s="415"/>
      <c r="I8" s="391"/>
      <c r="J8" s="392"/>
    </row>
    <row r="9" spans="1:10" ht="27.6" customHeight="1" x14ac:dyDescent="0.25">
      <c r="A9" s="51" t="s">
        <v>7</v>
      </c>
      <c r="B9" s="52">
        <v>1232945.77</v>
      </c>
      <c r="C9" s="53" t="s">
        <v>7</v>
      </c>
      <c r="D9" s="54">
        <v>75585.95</v>
      </c>
      <c r="E9" s="55">
        <f t="shared" ref="E9:E20" si="0">B9+D9</f>
        <v>1308531.72</v>
      </c>
      <c r="F9" s="63" t="s">
        <v>7</v>
      </c>
      <c r="G9" s="54">
        <v>1415398.2</v>
      </c>
      <c r="H9" s="390" t="s">
        <v>123</v>
      </c>
      <c r="I9" s="391"/>
      <c r="J9" s="392"/>
    </row>
    <row r="10" spans="1:10" s="56" customFormat="1" ht="65.25" customHeight="1" x14ac:dyDescent="0.25">
      <c r="A10" s="51" t="s">
        <v>8</v>
      </c>
      <c r="B10" s="52">
        <v>13102260.109999999</v>
      </c>
      <c r="C10" s="53" t="s">
        <v>8</v>
      </c>
      <c r="D10" s="54">
        <v>7250149.0599999996</v>
      </c>
      <c r="E10" s="55">
        <f t="shared" si="0"/>
        <v>20352409.169999998</v>
      </c>
      <c r="F10" s="53" t="s">
        <v>8</v>
      </c>
      <c r="G10" s="54">
        <f>12020.56*1980.4</f>
        <v>23805517.024</v>
      </c>
      <c r="H10" s="390" t="s">
        <v>124</v>
      </c>
      <c r="I10" s="416"/>
      <c r="J10" s="417"/>
    </row>
    <row r="11" spans="1:10" ht="79.900000000000006" customHeight="1" x14ac:dyDescent="0.25">
      <c r="A11" s="51" t="s">
        <v>15</v>
      </c>
      <c r="B11" s="52">
        <v>594249.29</v>
      </c>
      <c r="C11" s="53"/>
      <c r="D11" s="54"/>
      <c r="E11" s="55">
        <f>B11+D11</f>
        <v>594249.29</v>
      </c>
      <c r="F11" s="63" t="s">
        <v>15</v>
      </c>
      <c r="G11" s="54">
        <f>125000+781202</f>
        <v>906202</v>
      </c>
      <c r="H11" s="390" t="s">
        <v>118</v>
      </c>
      <c r="I11" s="391"/>
      <c r="J11" s="392"/>
    </row>
    <row r="12" spans="1:10" ht="50.25" customHeight="1" x14ac:dyDescent="0.25">
      <c r="A12" s="51" t="s">
        <v>9</v>
      </c>
      <c r="B12" s="52">
        <v>134237.29</v>
      </c>
      <c r="C12" s="53" t="s">
        <v>46</v>
      </c>
      <c r="D12" s="54">
        <v>132033.9</v>
      </c>
      <c r="E12" s="55">
        <f t="shared" si="0"/>
        <v>266271.19</v>
      </c>
      <c r="F12" s="63" t="s">
        <v>46</v>
      </c>
      <c r="G12" s="54">
        <f>132000*1.043</f>
        <v>137676</v>
      </c>
      <c r="H12" s="390" t="s">
        <v>97</v>
      </c>
      <c r="I12" s="391"/>
      <c r="J12" s="392"/>
    </row>
    <row r="13" spans="1:10" ht="45.75" customHeight="1" x14ac:dyDescent="0.25">
      <c r="A13" s="51" t="s">
        <v>10</v>
      </c>
      <c r="B13" s="52">
        <v>621902.82999999996</v>
      </c>
      <c r="C13" s="53" t="s">
        <v>56</v>
      </c>
      <c r="D13" s="54">
        <v>373766.47</v>
      </c>
      <c r="E13" s="55">
        <f t="shared" si="0"/>
        <v>995669.29999999993</v>
      </c>
      <c r="F13" s="63" t="s">
        <v>10</v>
      </c>
      <c r="G13" s="54">
        <v>873545</v>
      </c>
      <c r="H13" s="390" t="s">
        <v>86</v>
      </c>
      <c r="I13" s="391"/>
      <c r="J13" s="392"/>
    </row>
    <row r="14" spans="1:10" ht="100.5" customHeight="1" x14ac:dyDescent="0.25">
      <c r="A14" s="51" t="s">
        <v>11</v>
      </c>
      <c r="B14" s="52">
        <v>488900.65</v>
      </c>
      <c r="C14" s="53" t="s">
        <v>11</v>
      </c>
      <c r="D14" s="54">
        <v>456975.02</v>
      </c>
      <c r="E14" s="55">
        <f t="shared" si="0"/>
        <v>945875.67</v>
      </c>
      <c r="F14" s="51" t="s">
        <v>11</v>
      </c>
      <c r="G14" s="54">
        <f>23059+16750+14000</f>
        <v>53809</v>
      </c>
      <c r="H14" s="390" t="s">
        <v>119</v>
      </c>
      <c r="I14" s="391"/>
      <c r="J14" s="392"/>
    </row>
    <row r="15" spans="1:10" ht="57.6" customHeight="1" x14ac:dyDescent="0.25">
      <c r="A15" s="51" t="s">
        <v>18</v>
      </c>
      <c r="B15" s="52">
        <v>256631.59</v>
      </c>
      <c r="C15" s="53" t="s">
        <v>18</v>
      </c>
      <c r="D15" s="54">
        <v>89622.57</v>
      </c>
      <c r="E15" s="55">
        <f>B15+D15</f>
        <v>346254.16000000003</v>
      </c>
      <c r="F15" s="53" t="s">
        <v>18</v>
      </c>
      <c r="G15" s="54">
        <v>262789</v>
      </c>
      <c r="H15" s="390" t="s">
        <v>99</v>
      </c>
      <c r="I15" s="391"/>
      <c r="J15" s="392"/>
    </row>
    <row r="16" spans="1:10" ht="51.6" customHeight="1" x14ac:dyDescent="0.25">
      <c r="A16" s="51" t="s">
        <v>12</v>
      </c>
      <c r="B16" s="52">
        <v>1342781.01</v>
      </c>
      <c r="C16" s="53" t="s">
        <v>12</v>
      </c>
      <c r="D16" s="54">
        <v>83050.850000000006</v>
      </c>
      <c r="E16" s="55">
        <f t="shared" si="0"/>
        <v>1425831.86</v>
      </c>
      <c r="F16" s="51" t="s">
        <v>12</v>
      </c>
      <c r="G16" s="54">
        <f>398305.08</f>
        <v>398305.08</v>
      </c>
      <c r="H16" s="390" t="s">
        <v>125</v>
      </c>
      <c r="I16" s="391"/>
      <c r="J16" s="392"/>
    </row>
    <row r="17" spans="1:10" ht="59.45" customHeight="1" x14ac:dyDescent="0.25">
      <c r="A17" s="51" t="s">
        <v>13</v>
      </c>
      <c r="B17" s="52">
        <v>98250.1</v>
      </c>
      <c r="C17" s="53" t="s">
        <v>47</v>
      </c>
      <c r="D17" s="54">
        <v>676264.49</v>
      </c>
      <c r="E17" s="55">
        <f t="shared" si="0"/>
        <v>774514.59</v>
      </c>
      <c r="F17" s="384" t="s">
        <v>91</v>
      </c>
      <c r="G17" s="386">
        <f>514918.12+447018.39+2816321.67</f>
        <v>3778258.1799999997</v>
      </c>
      <c r="H17" s="390" t="s">
        <v>126</v>
      </c>
      <c r="I17" s="391"/>
      <c r="J17" s="392"/>
    </row>
    <row r="18" spans="1:10" ht="63" customHeight="1" x14ac:dyDescent="0.25">
      <c r="A18" s="51"/>
      <c r="B18" s="52"/>
      <c r="C18" s="53" t="s">
        <v>53</v>
      </c>
      <c r="D18" s="54">
        <v>363973.85</v>
      </c>
      <c r="E18" s="55">
        <f>B18+D18</f>
        <v>363973.85</v>
      </c>
      <c r="F18" s="385"/>
      <c r="G18" s="388"/>
      <c r="H18" s="397"/>
      <c r="I18" s="391"/>
      <c r="J18" s="392"/>
    </row>
    <row r="19" spans="1:10" ht="24" x14ac:dyDescent="0.25">
      <c r="A19" s="51" t="s">
        <v>14</v>
      </c>
      <c r="B19" s="52">
        <v>124316.68</v>
      </c>
      <c r="C19" s="53" t="s">
        <v>48</v>
      </c>
      <c r="D19" s="54">
        <v>480866.11</v>
      </c>
      <c r="E19" s="55">
        <f t="shared" si="0"/>
        <v>605182.79</v>
      </c>
      <c r="F19" s="53" t="s">
        <v>48</v>
      </c>
      <c r="G19" s="54">
        <f>E19*1.043</f>
        <v>631205.64997000003</v>
      </c>
      <c r="H19" s="390" t="s">
        <v>87</v>
      </c>
      <c r="I19" s="391"/>
      <c r="J19" s="392"/>
    </row>
    <row r="20" spans="1:10" ht="31.9" customHeight="1" x14ac:dyDescent="0.25">
      <c r="A20" s="51" t="s">
        <v>16</v>
      </c>
      <c r="B20" s="52">
        <v>56742.06</v>
      </c>
      <c r="C20" s="53" t="s">
        <v>54</v>
      </c>
      <c r="D20" s="54">
        <v>623470.43000000005</v>
      </c>
      <c r="E20" s="55">
        <f t="shared" si="0"/>
        <v>680212.49</v>
      </c>
      <c r="F20" s="63"/>
      <c r="G20" s="54">
        <f>E20*1.043</f>
        <v>709461.62706999993</v>
      </c>
      <c r="H20" s="390" t="s">
        <v>89</v>
      </c>
      <c r="I20" s="391"/>
      <c r="J20" s="392"/>
    </row>
    <row r="21" spans="1:10" ht="19.899999999999999" customHeight="1" x14ac:dyDescent="0.25">
      <c r="A21" s="51" t="s">
        <v>37</v>
      </c>
      <c r="B21" s="52">
        <v>80216</v>
      </c>
      <c r="C21" s="53" t="s">
        <v>50</v>
      </c>
      <c r="D21" s="54">
        <v>4900</v>
      </c>
      <c r="E21" s="55">
        <f t="shared" ref="E21:E49" si="1">B21+D21</f>
        <v>85116</v>
      </c>
      <c r="F21" s="51" t="s">
        <v>37</v>
      </c>
      <c r="G21" s="54">
        <f>E21</f>
        <v>85116</v>
      </c>
      <c r="H21" s="390" t="s">
        <v>108</v>
      </c>
      <c r="I21" s="391"/>
      <c r="J21" s="392"/>
    </row>
    <row r="22" spans="1:10" ht="24" x14ac:dyDescent="0.25">
      <c r="A22" s="51"/>
      <c r="B22" s="52"/>
      <c r="C22" s="53" t="s">
        <v>52</v>
      </c>
      <c r="D22" s="60">
        <v>200</v>
      </c>
      <c r="E22" s="55">
        <f t="shared" si="1"/>
        <v>200</v>
      </c>
      <c r="F22" s="63"/>
      <c r="G22" s="60"/>
      <c r="H22" s="390"/>
      <c r="I22" s="391"/>
      <c r="J22" s="392"/>
    </row>
    <row r="23" spans="1:10" ht="28.15" customHeight="1" x14ac:dyDescent="0.25">
      <c r="A23" s="51" t="s">
        <v>20</v>
      </c>
      <c r="B23" s="52">
        <v>38177</v>
      </c>
      <c r="C23" s="53" t="s">
        <v>20</v>
      </c>
      <c r="D23" s="54">
        <v>14262.68</v>
      </c>
      <c r="E23" s="55">
        <f t="shared" si="1"/>
        <v>52439.68</v>
      </c>
      <c r="F23" s="53" t="s">
        <v>20</v>
      </c>
      <c r="G23" s="54">
        <f>E23*1.043</f>
        <v>54694.586239999997</v>
      </c>
      <c r="H23" s="390" t="s">
        <v>92</v>
      </c>
      <c r="I23" s="391"/>
      <c r="J23" s="392"/>
    </row>
    <row r="24" spans="1:10" x14ac:dyDescent="0.25">
      <c r="A24" s="51" t="s">
        <v>22</v>
      </c>
      <c r="B24" s="52">
        <v>6437.29</v>
      </c>
      <c r="C24" s="53"/>
      <c r="D24" s="54"/>
      <c r="E24" s="55">
        <f t="shared" si="1"/>
        <v>6437.29</v>
      </c>
      <c r="F24" s="63"/>
      <c r="G24" s="54"/>
      <c r="H24" s="390"/>
      <c r="I24" s="391"/>
      <c r="J24" s="392"/>
    </row>
    <row r="25" spans="1:10" ht="34.15" customHeight="1" x14ac:dyDescent="0.25">
      <c r="A25" s="51" t="s">
        <v>23</v>
      </c>
      <c r="B25" s="52">
        <v>310400</v>
      </c>
      <c r="C25" s="53"/>
      <c r="D25" s="54"/>
      <c r="E25" s="55">
        <f t="shared" si="1"/>
        <v>310400</v>
      </c>
      <c r="F25" s="63" t="s">
        <v>23</v>
      </c>
      <c r="G25" s="54">
        <f>70*2800</f>
        <v>196000</v>
      </c>
      <c r="H25" s="390" t="s">
        <v>130</v>
      </c>
      <c r="I25" s="391"/>
      <c r="J25" s="392"/>
    </row>
    <row r="26" spans="1:10" ht="24" x14ac:dyDescent="0.25">
      <c r="A26" s="51" t="s">
        <v>24</v>
      </c>
      <c r="B26" s="52">
        <v>173900</v>
      </c>
      <c r="C26" s="53" t="s">
        <v>55</v>
      </c>
      <c r="D26" s="54">
        <v>146550</v>
      </c>
      <c r="E26" s="55">
        <f t="shared" si="1"/>
        <v>320450</v>
      </c>
      <c r="F26" s="384" t="s">
        <v>55</v>
      </c>
      <c r="G26" s="386">
        <v>185800</v>
      </c>
      <c r="H26" s="390" t="s">
        <v>127</v>
      </c>
      <c r="I26" s="394"/>
      <c r="J26" s="395"/>
    </row>
    <row r="27" spans="1:10" ht="17.45" customHeight="1" x14ac:dyDescent="0.25">
      <c r="A27" s="51"/>
      <c r="B27" s="52"/>
      <c r="C27" s="53" t="s">
        <v>51</v>
      </c>
      <c r="D27" s="54">
        <v>264156.42</v>
      </c>
      <c r="E27" s="55">
        <f>B27+D27</f>
        <v>264156.42</v>
      </c>
      <c r="F27" s="385"/>
      <c r="G27" s="388"/>
      <c r="H27" s="396"/>
      <c r="I27" s="394"/>
      <c r="J27" s="395"/>
    </row>
    <row r="28" spans="1:10" ht="20.45" customHeight="1" x14ac:dyDescent="0.25">
      <c r="A28" s="51" t="s">
        <v>25</v>
      </c>
      <c r="B28" s="52">
        <v>57176831.799999997</v>
      </c>
      <c r="C28" s="53" t="s">
        <v>25</v>
      </c>
      <c r="D28" s="54">
        <v>52474682.82</v>
      </c>
      <c r="E28" s="55">
        <f t="shared" si="1"/>
        <v>109651514.62</v>
      </c>
      <c r="F28" s="384" t="s">
        <v>98</v>
      </c>
      <c r="G28" s="386">
        <v>120363224.26983511</v>
      </c>
      <c r="H28" s="390" t="s">
        <v>90</v>
      </c>
      <c r="I28" s="391"/>
      <c r="J28" s="392"/>
    </row>
    <row r="29" spans="1:10" ht="26.25" customHeight="1" x14ac:dyDescent="0.25">
      <c r="A29" s="51" t="s">
        <v>29</v>
      </c>
      <c r="B29" s="52">
        <v>5396227.2400000002</v>
      </c>
      <c r="C29" s="53" t="s">
        <v>29</v>
      </c>
      <c r="D29" s="54">
        <v>4608676.75</v>
      </c>
      <c r="E29" s="55">
        <f>B29+D29</f>
        <v>10004903.99</v>
      </c>
      <c r="F29" s="385"/>
      <c r="G29" s="387"/>
      <c r="H29" s="397"/>
      <c r="I29" s="391"/>
      <c r="J29" s="392"/>
    </row>
    <row r="30" spans="1:10" s="81" customFormat="1" ht="46.15" customHeight="1" x14ac:dyDescent="0.25">
      <c r="A30" s="78"/>
      <c r="B30" s="79"/>
      <c r="C30" s="53" t="s">
        <v>49</v>
      </c>
      <c r="D30" s="54">
        <v>1587293.16</v>
      </c>
      <c r="E30" s="55">
        <f>B30+D30</f>
        <v>1587293.16</v>
      </c>
      <c r="F30" s="53" t="s">
        <v>105</v>
      </c>
      <c r="G30" s="80"/>
      <c r="H30" s="393" t="s">
        <v>88</v>
      </c>
      <c r="I30" s="391"/>
      <c r="J30" s="392"/>
    </row>
    <row r="31" spans="1:10" ht="25.15" customHeight="1" x14ac:dyDescent="0.25">
      <c r="A31" s="51" t="s">
        <v>33</v>
      </c>
      <c r="B31" s="52">
        <v>15573435.880000001</v>
      </c>
      <c r="C31" s="53" t="s">
        <v>33</v>
      </c>
      <c r="D31" s="54">
        <v>11880215.91</v>
      </c>
      <c r="E31" s="55">
        <f>B31+D31</f>
        <v>27453651.789999999</v>
      </c>
      <c r="F31" s="53" t="s">
        <v>33</v>
      </c>
      <c r="G31" s="54">
        <f>G28*30.4%</f>
        <v>36590420.178029872</v>
      </c>
      <c r="H31" s="390" t="s">
        <v>94</v>
      </c>
      <c r="I31" s="391"/>
      <c r="J31" s="392"/>
    </row>
    <row r="32" spans="1:10" s="81" customFormat="1" ht="36" x14ac:dyDescent="0.25">
      <c r="A32" s="78"/>
      <c r="B32" s="79"/>
      <c r="C32" s="53" t="s">
        <v>62</v>
      </c>
      <c r="D32" s="54">
        <v>394378.87</v>
      </c>
      <c r="E32" s="82">
        <f>B32+D32</f>
        <v>394378.87</v>
      </c>
      <c r="F32" s="53" t="s">
        <v>106</v>
      </c>
      <c r="G32" s="80"/>
      <c r="H32" s="393" t="s">
        <v>94</v>
      </c>
      <c r="I32" s="391"/>
      <c r="J32" s="392"/>
    </row>
    <row r="33" spans="1:10" ht="24" x14ac:dyDescent="0.25">
      <c r="A33" s="51" t="s">
        <v>26</v>
      </c>
      <c r="B33" s="52">
        <v>1608018.97</v>
      </c>
      <c r="C33" s="53" t="s">
        <v>27</v>
      </c>
      <c r="D33" s="54">
        <v>236927.32</v>
      </c>
      <c r="E33" s="55">
        <f t="shared" si="1"/>
        <v>1844946.29</v>
      </c>
      <c r="F33" s="384" t="s">
        <v>27</v>
      </c>
      <c r="G33" s="386">
        <f>1712240.95+428066.67+124333</f>
        <v>2264640.62</v>
      </c>
      <c r="H33" s="390" t="s">
        <v>122</v>
      </c>
      <c r="I33" s="394"/>
      <c r="J33" s="395"/>
    </row>
    <row r="34" spans="1:10" x14ac:dyDescent="0.25">
      <c r="A34" s="51" t="s">
        <v>17</v>
      </c>
      <c r="B34" s="52">
        <v>185357.92</v>
      </c>
      <c r="C34" s="53"/>
      <c r="D34" s="54"/>
      <c r="E34" s="55">
        <f>B34+D34</f>
        <v>185357.92</v>
      </c>
      <c r="F34" s="385"/>
      <c r="G34" s="388"/>
      <c r="H34" s="396"/>
      <c r="I34" s="394"/>
      <c r="J34" s="395"/>
    </row>
    <row r="35" spans="1:10" ht="22.9" customHeight="1" x14ac:dyDescent="0.25">
      <c r="A35" s="51" t="s">
        <v>28</v>
      </c>
      <c r="B35" s="52">
        <v>935743.69</v>
      </c>
      <c r="C35" s="53"/>
      <c r="D35" s="54"/>
      <c r="E35" s="55">
        <f t="shared" si="1"/>
        <v>935743.69</v>
      </c>
      <c r="F35" s="51" t="s">
        <v>28</v>
      </c>
      <c r="G35" s="54">
        <f>E35*1.043</f>
        <v>975980.66866999993</v>
      </c>
      <c r="H35" s="390" t="s">
        <v>93</v>
      </c>
      <c r="I35" s="391"/>
      <c r="J35" s="392"/>
    </row>
    <row r="36" spans="1:10" ht="36" x14ac:dyDescent="0.25">
      <c r="A36" s="51" t="s">
        <v>36</v>
      </c>
      <c r="B36" s="52">
        <v>5570</v>
      </c>
      <c r="C36" s="53" t="s">
        <v>58</v>
      </c>
      <c r="D36" s="54">
        <v>298101.34000000003</v>
      </c>
      <c r="E36" s="55">
        <f t="shared" si="1"/>
        <v>303671.34000000003</v>
      </c>
      <c r="F36" s="389" t="s">
        <v>36</v>
      </c>
      <c r="G36" s="386">
        <f>805084.75-27800</f>
        <v>777284.75</v>
      </c>
      <c r="H36" s="390" t="s">
        <v>95</v>
      </c>
      <c r="I36" s="391"/>
      <c r="J36" s="392"/>
    </row>
    <row r="37" spans="1:10" ht="24" x14ac:dyDescent="0.25">
      <c r="A37" s="51" t="s">
        <v>34</v>
      </c>
      <c r="B37" s="52">
        <v>90197.42</v>
      </c>
      <c r="C37" s="53"/>
      <c r="D37" s="54"/>
      <c r="E37" s="55">
        <f>B37+D37</f>
        <v>90197.42</v>
      </c>
      <c r="F37" s="385"/>
      <c r="G37" s="387"/>
      <c r="H37" s="397"/>
      <c r="I37" s="391"/>
      <c r="J37" s="392"/>
    </row>
    <row r="38" spans="1:10" ht="110.25" customHeight="1" x14ac:dyDescent="0.25">
      <c r="A38" s="51" t="s">
        <v>30</v>
      </c>
      <c r="B38" s="52">
        <v>158365.25</v>
      </c>
      <c r="C38" s="53" t="s">
        <v>30</v>
      </c>
      <c r="D38" s="54">
        <v>120627.29</v>
      </c>
      <c r="E38" s="55">
        <f t="shared" si="1"/>
        <v>278992.53999999998</v>
      </c>
      <c r="F38" s="63" t="s">
        <v>30</v>
      </c>
      <c r="G38" s="54">
        <f>49852+17677+33063+69766</f>
        <v>170358</v>
      </c>
      <c r="H38" s="390" t="s">
        <v>100</v>
      </c>
      <c r="I38" s="391"/>
      <c r="J38" s="392"/>
    </row>
    <row r="39" spans="1:10" ht="24" x14ac:dyDescent="0.25">
      <c r="A39" s="51" t="s">
        <v>35</v>
      </c>
      <c r="B39" s="52">
        <v>18350</v>
      </c>
      <c r="C39" s="53" t="s">
        <v>35</v>
      </c>
      <c r="D39" s="54">
        <v>38388.080000000002</v>
      </c>
      <c r="E39" s="55">
        <f>B39+D39</f>
        <v>56738.080000000002</v>
      </c>
      <c r="F39" s="384" t="s">
        <v>21</v>
      </c>
      <c r="G39" s="386">
        <f>E39*1.043+E40*1.043</f>
        <v>67000.317439999999</v>
      </c>
      <c r="H39" s="390" t="s">
        <v>107</v>
      </c>
      <c r="I39" s="391"/>
      <c r="J39" s="392"/>
    </row>
    <row r="40" spans="1:10" ht="28.5" customHeight="1" x14ac:dyDescent="0.25">
      <c r="A40" s="51" t="s">
        <v>21</v>
      </c>
      <c r="B40" s="52">
        <v>7500</v>
      </c>
      <c r="C40" s="53"/>
      <c r="D40" s="54"/>
      <c r="E40" s="55">
        <f>B40+D40</f>
        <v>7500</v>
      </c>
      <c r="F40" s="385"/>
      <c r="G40" s="387"/>
      <c r="H40" s="397"/>
      <c r="I40" s="391"/>
      <c r="J40" s="392"/>
    </row>
    <row r="41" spans="1:10" x14ac:dyDescent="0.25">
      <c r="A41" s="51" t="s">
        <v>31</v>
      </c>
      <c r="B41" s="52">
        <v>6041.4</v>
      </c>
      <c r="C41" s="53" t="s">
        <v>59</v>
      </c>
      <c r="D41" s="54">
        <v>16489.919999999998</v>
      </c>
      <c r="E41" s="55">
        <f t="shared" si="1"/>
        <v>22531.32</v>
      </c>
      <c r="F41" s="384" t="s">
        <v>101</v>
      </c>
      <c r="G41" s="386"/>
      <c r="H41" s="418"/>
      <c r="I41" s="419"/>
      <c r="J41" s="420"/>
    </row>
    <row r="42" spans="1:10" x14ac:dyDescent="0.25">
      <c r="A42" s="51"/>
      <c r="B42" s="52"/>
      <c r="C42" s="53" t="s">
        <v>60</v>
      </c>
      <c r="D42" s="54">
        <v>4615.26</v>
      </c>
      <c r="E42" s="55">
        <f t="shared" si="1"/>
        <v>4615.26</v>
      </c>
      <c r="F42" s="385"/>
      <c r="G42" s="388"/>
      <c r="H42" s="421"/>
      <c r="I42" s="419"/>
      <c r="J42" s="420"/>
    </row>
    <row r="43" spans="1:10" ht="36" x14ac:dyDescent="0.25">
      <c r="A43" s="51" t="s">
        <v>19</v>
      </c>
      <c r="B43" s="52">
        <v>34007.919999999998</v>
      </c>
      <c r="C43" s="53" t="s">
        <v>61</v>
      </c>
      <c r="D43" s="54">
        <v>11737.35</v>
      </c>
      <c r="E43" s="55">
        <f t="shared" si="1"/>
        <v>45745.27</v>
      </c>
      <c r="F43" s="384" t="s">
        <v>61</v>
      </c>
      <c r="G43" s="386">
        <f>E43+E44</f>
        <v>52596.579999999994</v>
      </c>
      <c r="H43" s="390" t="s">
        <v>96</v>
      </c>
      <c r="I43" s="391"/>
      <c r="J43" s="392"/>
    </row>
    <row r="44" spans="1:10" ht="24" x14ac:dyDescent="0.25">
      <c r="A44" s="51" t="s">
        <v>32</v>
      </c>
      <c r="B44" s="52">
        <v>6851.31</v>
      </c>
      <c r="C44" s="53"/>
      <c r="D44" s="54"/>
      <c r="E44" s="55">
        <f t="shared" si="1"/>
        <v>6851.31</v>
      </c>
      <c r="F44" s="385"/>
      <c r="G44" s="387"/>
      <c r="H44" s="397"/>
      <c r="I44" s="391"/>
      <c r="J44" s="392"/>
    </row>
    <row r="45" spans="1:10" ht="37.9" customHeight="1" x14ac:dyDescent="0.25">
      <c r="A45" s="51" t="s">
        <v>38</v>
      </c>
      <c r="B45" s="52">
        <v>181832.41</v>
      </c>
      <c r="C45" s="53"/>
      <c r="D45" s="54"/>
      <c r="E45" s="55">
        <f t="shared" si="1"/>
        <v>181832.41</v>
      </c>
      <c r="F45" s="63" t="s">
        <v>38</v>
      </c>
      <c r="G45" s="54">
        <f>15000*12</f>
        <v>180000</v>
      </c>
      <c r="H45" s="418" t="s">
        <v>128</v>
      </c>
      <c r="I45" s="391"/>
      <c r="J45" s="392"/>
    </row>
    <row r="46" spans="1:10" ht="37.15" customHeight="1" x14ac:dyDescent="0.25">
      <c r="A46" s="51" t="s">
        <v>39</v>
      </c>
      <c r="B46" s="52">
        <v>52500</v>
      </c>
      <c r="C46" s="53"/>
      <c r="D46" s="54"/>
      <c r="E46" s="55">
        <f t="shared" si="1"/>
        <v>52500</v>
      </c>
      <c r="F46" s="51" t="s">
        <v>102</v>
      </c>
      <c r="G46" s="54">
        <f>17052*12</f>
        <v>204624</v>
      </c>
      <c r="H46" s="390" t="s">
        <v>104</v>
      </c>
      <c r="I46" s="391"/>
      <c r="J46" s="392"/>
    </row>
    <row r="47" spans="1:10" ht="39.6" customHeight="1" x14ac:dyDescent="0.25">
      <c r="A47" s="51" t="s">
        <v>40</v>
      </c>
      <c r="B47" s="52">
        <v>843876.51</v>
      </c>
      <c r="C47" s="53" t="s">
        <v>40</v>
      </c>
      <c r="D47" s="54">
        <v>517256.41</v>
      </c>
      <c r="E47" s="55">
        <f t="shared" si="1"/>
        <v>1361132.92</v>
      </c>
      <c r="F47" s="63" t="s">
        <v>103</v>
      </c>
      <c r="G47" s="54">
        <f>35000*12</f>
        <v>420000</v>
      </c>
      <c r="H47" s="390" t="s">
        <v>109</v>
      </c>
      <c r="I47" s="391"/>
      <c r="J47" s="392"/>
    </row>
    <row r="48" spans="1:10" ht="24" x14ac:dyDescent="0.25">
      <c r="A48" s="51"/>
      <c r="B48" s="52"/>
      <c r="C48" s="53" t="s">
        <v>57</v>
      </c>
      <c r="D48" s="54">
        <v>36000</v>
      </c>
      <c r="E48" s="55">
        <f>B48+D48</f>
        <v>36000</v>
      </c>
      <c r="F48" s="63"/>
      <c r="G48" s="54"/>
      <c r="H48" s="390"/>
      <c r="I48" s="391"/>
      <c r="J48" s="392"/>
    </row>
    <row r="49" spans="1:13" ht="142.5" customHeight="1" thickBot="1" x14ac:dyDescent="0.3">
      <c r="A49" s="73" t="s">
        <v>41</v>
      </c>
      <c r="B49" s="74">
        <v>1640290.62</v>
      </c>
      <c r="C49" s="75" t="s">
        <v>41</v>
      </c>
      <c r="D49" s="61">
        <v>79548</v>
      </c>
      <c r="E49" s="76">
        <f t="shared" si="1"/>
        <v>1719838.62</v>
      </c>
      <c r="F49" s="64" t="s">
        <v>41</v>
      </c>
      <c r="G49" s="61">
        <f>(47194+16000+50000+5000+16949.15)*12</f>
        <v>1621717.7999999998</v>
      </c>
      <c r="H49" s="422" t="s">
        <v>121</v>
      </c>
      <c r="I49" s="423"/>
      <c r="J49" s="424"/>
    </row>
    <row r="50" spans="1:13" x14ac:dyDescent="0.25">
      <c r="E50" s="77"/>
    </row>
    <row r="51" spans="1:13" x14ac:dyDescent="0.25">
      <c r="F51" s="93" t="s">
        <v>110</v>
      </c>
    </row>
    <row r="52" spans="1:13" ht="15.75" thickBot="1" x14ac:dyDescent="0.3"/>
    <row r="53" spans="1:13" ht="20.45" customHeight="1" x14ac:dyDescent="0.25">
      <c r="F53" s="377" t="s">
        <v>63</v>
      </c>
      <c r="G53" s="431" t="s">
        <v>120</v>
      </c>
      <c r="H53" s="432"/>
      <c r="I53" s="375" t="s">
        <v>115</v>
      </c>
      <c r="J53" s="428" t="s">
        <v>111</v>
      </c>
      <c r="K53" s="429"/>
      <c r="L53" s="429"/>
      <c r="M53" s="430"/>
    </row>
    <row r="54" spans="1:13" ht="21" customHeight="1" x14ac:dyDescent="0.25">
      <c r="F54" s="425"/>
      <c r="G54" s="433"/>
      <c r="H54" s="434"/>
      <c r="I54" s="426"/>
      <c r="J54" s="435" t="s">
        <v>112</v>
      </c>
      <c r="K54" s="435" t="s">
        <v>113</v>
      </c>
      <c r="L54" s="435" t="s">
        <v>129</v>
      </c>
      <c r="M54" s="437" t="s">
        <v>114</v>
      </c>
    </row>
    <row r="55" spans="1:13" x14ac:dyDescent="0.25">
      <c r="F55" s="378"/>
      <c r="G55" s="22" t="s">
        <v>78</v>
      </c>
      <c r="H55" s="23" t="s">
        <v>79</v>
      </c>
      <c r="I55" s="427"/>
      <c r="J55" s="436"/>
      <c r="K55" s="436"/>
      <c r="L55" s="436"/>
      <c r="M55" s="438"/>
    </row>
    <row r="56" spans="1:13" ht="15.75" x14ac:dyDescent="0.25">
      <c r="F56" s="44" t="s">
        <v>67</v>
      </c>
      <c r="G56" s="45" t="e">
        <f>G57+G64+G70+G75</f>
        <v>#REF!</v>
      </c>
      <c r="H56" s="46" t="e">
        <f>SUM(H57:H78)</f>
        <v>#REF!</v>
      </c>
      <c r="I56" s="45">
        <f>G8/1000</f>
        <v>197181.62453125502</v>
      </c>
      <c r="J56" s="98" t="e">
        <f>J57+J64+J70+J75</f>
        <v>#REF!</v>
      </c>
      <c r="K56" s="98" t="e">
        <f t="shared" ref="K56:M56" si="2">K57+K64+K70+K75</f>
        <v>#REF!</v>
      </c>
      <c r="L56" s="98" t="e">
        <f t="shared" si="2"/>
        <v>#REF!</v>
      </c>
      <c r="M56" s="103" t="e">
        <f t="shared" si="2"/>
        <v>#REF!</v>
      </c>
    </row>
    <row r="57" spans="1:13" x14ac:dyDescent="0.25">
      <c r="F57" s="9" t="s">
        <v>64</v>
      </c>
      <c r="G57" s="15" t="e">
        <f>SUM(G58:G63)</f>
        <v>#REF!</v>
      </c>
      <c r="H57" s="16"/>
      <c r="I57" s="96" t="e">
        <f>SUM(I58:I63)</f>
        <v>#REF!</v>
      </c>
      <c r="J57" s="98" t="e">
        <f>SUM(J58:J63)</f>
        <v>#REF!</v>
      </c>
      <c r="K57" s="98" t="e">
        <f t="shared" ref="K57:M57" si="3">SUM(K58:K63)</f>
        <v>#REF!</v>
      </c>
      <c r="L57" s="98" t="e">
        <f t="shared" si="3"/>
        <v>#REF!</v>
      </c>
      <c r="M57" s="103" t="e">
        <f t="shared" si="3"/>
        <v>#REF!</v>
      </c>
    </row>
    <row r="58" spans="1:13" x14ac:dyDescent="0.25">
      <c r="F58" s="11" t="s">
        <v>65</v>
      </c>
      <c r="G58" s="17" t="e">
        <f>'Расчет К 2018'!B40*1.043*1.038</f>
        <v>#REF!</v>
      </c>
      <c r="H58" s="19" t="e">
        <f>G58/$G$56</f>
        <v>#REF!</v>
      </c>
      <c r="I58" s="97" t="e">
        <f>$I$56*H58</f>
        <v>#REF!</v>
      </c>
      <c r="J58" s="99" t="e">
        <f>$G$28/1000*H58</f>
        <v>#REF!</v>
      </c>
      <c r="K58" s="99" t="e">
        <f>$G$31/1000*H58</f>
        <v>#REF!</v>
      </c>
      <c r="L58" s="99" t="e">
        <f>$G$10/1000*H58</f>
        <v>#REF!</v>
      </c>
      <c r="M58" s="104" t="e">
        <f>$G$9/1000*H58</f>
        <v>#REF!</v>
      </c>
    </row>
    <row r="59" spans="1:13" x14ac:dyDescent="0.25">
      <c r="F59" s="11" t="s">
        <v>68</v>
      </c>
      <c r="G59" s="17" t="e">
        <f>'Расчет К 2018'!B41*1.043*1.038</f>
        <v>#REF!</v>
      </c>
      <c r="H59" s="19" t="e">
        <f t="shared" ref="H59:H63" si="4">G59/$G$56</f>
        <v>#REF!</v>
      </c>
      <c r="I59" s="18" t="e">
        <f t="shared" ref="I59:I63" si="5">$I$56*H59</f>
        <v>#REF!</v>
      </c>
      <c r="J59" s="99" t="e">
        <f t="shared" ref="J59:J63" si="6">$G$28/1000*H59</f>
        <v>#REF!</v>
      </c>
      <c r="K59" s="99" t="e">
        <f t="shared" ref="K59:K63" si="7">$G$31/1000*H59</f>
        <v>#REF!</v>
      </c>
      <c r="L59" s="105" t="e">
        <f t="shared" ref="L59:L63" si="8">$G$10/1000*H59</f>
        <v>#REF!</v>
      </c>
      <c r="M59" s="104" t="e">
        <f t="shared" ref="M59:M63" si="9">$G$9/1000*H59</f>
        <v>#REF!</v>
      </c>
    </row>
    <row r="60" spans="1:13" x14ac:dyDescent="0.25">
      <c r="F60" s="11" t="s">
        <v>44</v>
      </c>
      <c r="G60" s="17" t="e">
        <f>'Расчет К 2018'!B42*1.043*1.038</f>
        <v>#REF!</v>
      </c>
      <c r="H60" s="19" t="e">
        <f t="shared" si="4"/>
        <v>#REF!</v>
      </c>
      <c r="I60" s="18" t="e">
        <f t="shared" si="5"/>
        <v>#REF!</v>
      </c>
      <c r="J60" s="99" t="e">
        <f t="shared" si="6"/>
        <v>#REF!</v>
      </c>
      <c r="K60" s="99" t="e">
        <f t="shared" si="7"/>
        <v>#REF!</v>
      </c>
      <c r="L60" s="99" t="e">
        <f t="shared" si="8"/>
        <v>#REF!</v>
      </c>
      <c r="M60" s="104" t="e">
        <f t="shared" si="9"/>
        <v>#REF!</v>
      </c>
    </row>
    <row r="61" spans="1:13" x14ac:dyDescent="0.25">
      <c r="F61" s="11" t="s">
        <v>71</v>
      </c>
      <c r="G61" s="17" t="e">
        <f>'Расчет К 2018'!B43*1.043*1.038</f>
        <v>#REF!</v>
      </c>
      <c r="H61" s="19" t="e">
        <f t="shared" si="4"/>
        <v>#REF!</v>
      </c>
      <c r="I61" s="18" t="e">
        <f t="shared" si="5"/>
        <v>#REF!</v>
      </c>
      <c r="J61" s="99" t="e">
        <f t="shared" si="6"/>
        <v>#REF!</v>
      </c>
      <c r="K61" s="99" t="e">
        <f t="shared" si="7"/>
        <v>#REF!</v>
      </c>
      <c r="L61" s="99" t="e">
        <f t="shared" si="8"/>
        <v>#REF!</v>
      </c>
      <c r="M61" s="104" t="e">
        <f t="shared" si="9"/>
        <v>#REF!</v>
      </c>
    </row>
    <row r="62" spans="1:13" x14ac:dyDescent="0.25">
      <c r="F62" s="11" t="s">
        <v>72</v>
      </c>
      <c r="G62" s="17" t="e">
        <f>'Расчет К 2018'!B44*1.043*1.038</f>
        <v>#REF!</v>
      </c>
      <c r="H62" s="19" t="e">
        <f t="shared" si="4"/>
        <v>#REF!</v>
      </c>
      <c r="I62" s="18" t="e">
        <f t="shared" si="5"/>
        <v>#REF!</v>
      </c>
      <c r="J62" s="99" t="e">
        <f t="shared" si="6"/>
        <v>#REF!</v>
      </c>
      <c r="K62" s="99" t="e">
        <f t="shared" si="7"/>
        <v>#REF!</v>
      </c>
      <c r="L62" s="99" t="e">
        <f t="shared" si="8"/>
        <v>#REF!</v>
      </c>
      <c r="M62" s="104" t="e">
        <f t="shared" si="9"/>
        <v>#REF!</v>
      </c>
    </row>
    <row r="63" spans="1:13" x14ac:dyDescent="0.25">
      <c r="F63" s="11" t="s">
        <v>73</v>
      </c>
      <c r="G63" s="17" t="e">
        <f>'Расчет К 2018'!B45*1.043*1.038</f>
        <v>#REF!</v>
      </c>
      <c r="H63" s="19" t="e">
        <f t="shared" si="4"/>
        <v>#REF!</v>
      </c>
      <c r="I63" s="18" t="e">
        <f t="shared" si="5"/>
        <v>#REF!</v>
      </c>
      <c r="J63" s="99" t="e">
        <f t="shared" si="6"/>
        <v>#REF!</v>
      </c>
      <c r="K63" s="99" t="e">
        <f t="shared" si="7"/>
        <v>#REF!</v>
      </c>
      <c r="L63" s="99" t="e">
        <f t="shared" si="8"/>
        <v>#REF!</v>
      </c>
      <c r="M63" s="104" t="e">
        <f t="shared" si="9"/>
        <v>#REF!</v>
      </c>
    </row>
    <row r="64" spans="1:13" x14ac:dyDescent="0.25">
      <c r="F64" s="9" t="s">
        <v>66</v>
      </c>
      <c r="G64" s="15" t="e">
        <f>SUM(G65:G69)</f>
        <v>#REF!</v>
      </c>
      <c r="H64" s="16"/>
      <c r="I64" s="96" t="e">
        <f>SUM(I65:I69)</f>
        <v>#REF!</v>
      </c>
      <c r="J64" s="98" t="e">
        <f t="shared" ref="J64:M64" si="10">SUM(J65:J69)</f>
        <v>#REF!</v>
      </c>
      <c r="K64" s="15" t="e">
        <f t="shared" si="10"/>
        <v>#REF!</v>
      </c>
      <c r="L64" s="15" t="e">
        <f t="shared" si="10"/>
        <v>#REF!</v>
      </c>
      <c r="M64" s="10" t="e">
        <f t="shared" si="10"/>
        <v>#REF!</v>
      </c>
    </row>
    <row r="65" spans="6:13" x14ac:dyDescent="0.25">
      <c r="F65" s="11" t="s">
        <v>65</v>
      </c>
      <c r="G65" s="17" t="e">
        <f>'Расчет К 2018'!B47*1.043*1.038</f>
        <v>#REF!</v>
      </c>
      <c r="H65" s="19" t="e">
        <f t="shared" ref="H65:H69" si="11">G65/$G$56</f>
        <v>#REF!</v>
      </c>
      <c r="I65" s="97" t="e">
        <f t="shared" ref="I65:I69" si="12">$I$56*H65</f>
        <v>#REF!</v>
      </c>
      <c r="J65" s="99" t="e">
        <f t="shared" ref="J65:J69" si="13">$G$28/1000*H65</f>
        <v>#REF!</v>
      </c>
      <c r="K65" s="99" t="e">
        <f t="shared" ref="K65:K69" si="14">$G$31/1000*H65</f>
        <v>#REF!</v>
      </c>
      <c r="L65" s="99" t="e">
        <f t="shared" ref="L65:L69" si="15">$G$10/1000*H65</f>
        <v>#REF!</v>
      </c>
      <c r="M65" s="100" t="e">
        <f t="shared" ref="M65:M69" si="16">$G$9/1000*H65</f>
        <v>#REF!</v>
      </c>
    </row>
    <row r="66" spans="6:13" x14ac:dyDescent="0.25">
      <c r="F66" s="11" t="s">
        <v>68</v>
      </c>
      <c r="G66" s="17" t="e">
        <f>'Расчет К 2018'!B48*1.043*1.038</f>
        <v>#REF!</v>
      </c>
      <c r="H66" s="19" t="e">
        <f t="shared" si="11"/>
        <v>#REF!</v>
      </c>
      <c r="I66" s="97" t="e">
        <f t="shared" si="12"/>
        <v>#REF!</v>
      </c>
      <c r="J66" s="99" t="e">
        <f t="shared" si="13"/>
        <v>#REF!</v>
      </c>
      <c r="K66" s="99" t="e">
        <f t="shared" si="14"/>
        <v>#REF!</v>
      </c>
      <c r="L66" s="99" t="e">
        <f t="shared" si="15"/>
        <v>#REF!</v>
      </c>
      <c r="M66" s="100" t="e">
        <f t="shared" si="16"/>
        <v>#REF!</v>
      </c>
    </row>
    <row r="67" spans="6:13" x14ac:dyDescent="0.25">
      <c r="F67" s="11" t="s">
        <v>44</v>
      </c>
      <c r="G67" s="17" t="e">
        <f>'Расчет К 2018'!B49*1.043*1.038</f>
        <v>#REF!</v>
      </c>
      <c r="H67" s="19" t="e">
        <f t="shared" si="11"/>
        <v>#REF!</v>
      </c>
      <c r="I67" s="97" t="e">
        <f t="shared" si="12"/>
        <v>#REF!</v>
      </c>
      <c r="J67" s="99" t="e">
        <f t="shared" si="13"/>
        <v>#REF!</v>
      </c>
      <c r="K67" s="99" t="e">
        <f t="shared" si="14"/>
        <v>#REF!</v>
      </c>
      <c r="L67" s="99" t="e">
        <f t="shared" si="15"/>
        <v>#REF!</v>
      </c>
      <c r="M67" s="100" t="e">
        <f t="shared" si="16"/>
        <v>#REF!</v>
      </c>
    </row>
    <row r="68" spans="6:13" x14ac:dyDescent="0.25">
      <c r="F68" s="11" t="s">
        <v>71</v>
      </c>
      <c r="G68" s="17" t="e">
        <f>'Расчет К 2018'!B50*1.043*1.038</f>
        <v>#REF!</v>
      </c>
      <c r="H68" s="19" t="e">
        <f t="shared" si="11"/>
        <v>#REF!</v>
      </c>
      <c r="I68" s="97" t="e">
        <f t="shared" si="12"/>
        <v>#REF!</v>
      </c>
      <c r="J68" s="99" t="e">
        <f t="shared" si="13"/>
        <v>#REF!</v>
      </c>
      <c r="K68" s="99" t="e">
        <f t="shared" si="14"/>
        <v>#REF!</v>
      </c>
      <c r="L68" s="99" t="e">
        <f t="shared" si="15"/>
        <v>#REF!</v>
      </c>
      <c r="M68" s="100" t="e">
        <f t="shared" si="16"/>
        <v>#REF!</v>
      </c>
    </row>
    <row r="69" spans="6:13" x14ac:dyDescent="0.25">
      <c r="F69" s="11" t="s">
        <v>72</v>
      </c>
      <c r="G69" s="17" t="e">
        <f>'Расчет К 2018'!B51*1.043*1.038</f>
        <v>#REF!</v>
      </c>
      <c r="H69" s="19" t="e">
        <f t="shared" si="11"/>
        <v>#REF!</v>
      </c>
      <c r="I69" s="97" t="e">
        <f t="shared" si="12"/>
        <v>#REF!</v>
      </c>
      <c r="J69" s="99" t="e">
        <f t="shared" si="13"/>
        <v>#REF!</v>
      </c>
      <c r="K69" s="99" t="e">
        <f t="shared" si="14"/>
        <v>#REF!</v>
      </c>
      <c r="L69" s="99" t="e">
        <f t="shared" si="15"/>
        <v>#REF!</v>
      </c>
      <c r="M69" s="100" t="e">
        <f t="shared" si="16"/>
        <v>#REF!</v>
      </c>
    </row>
    <row r="70" spans="6:13" x14ac:dyDescent="0.25">
      <c r="F70" s="9" t="s">
        <v>116</v>
      </c>
      <c r="G70" s="15" t="e">
        <f>SUM(G71:G71)</f>
        <v>#REF!</v>
      </c>
      <c r="H70" s="16"/>
      <c r="I70" s="96" t="e">
        <f>SUM(I71:I71)</f>
        <v>#REF!</v>
      </c>
      <c r="J70" s="98" t="e">
        <f t="shared" ref="J70:M70" si="17">SUM(J71:J71)</f>
        <v>#REF!</v>
      </c>
      <c r="K70" s="15" t="e">
        <f t="shared" si="17"/>
        <v>#REF!</v>
      </c>
      <c r="L70" s="15" t="e">
        <f t="shared" si="17"/>
        <v>#REF!</v>
      </c>
      <c r="M70" s="10" t="e">
        <f t="shared" si="17"/>
        <v>#REF!</v>
      </c>
    </row>
    <row r="71" spans="6:13" x14ac:dyDescent="0.25">
      <c r="F71" s="11" t="s">
        <v>68</v>
      </c>
      <c r="G71" s="17" t="e">
        <f>'Расчет К 2018'!B53*1.043*1.038</f>
        <v>#REF!</v>
      </c>
      <c r="H71" s="19" t="e">
        <f>G71/$G$56</f>
        <v>#REF!</v>
      </c>
      <c r="I71" s="97" t="e">
        <f>$I$56*H71</f>
        <v>#REF!</v>
      </c>
      <c r="J71" s="99" t="e">
        <f>$G$28/1000*H71</f>
        <v>#REF!</v>
      </c>
      <c r="K71" s="99" t="e">
        <f>$G$31/1000*H71</f>
        <v>#REF!</v>
      </c>
      <c r="L71" s="99" t="e">
        <f>$G$10/1000*H71</f>
        <v>#REF!</v>
      </c>
      <c r="M71" s="100" t="e">
        <f>$G$9/1000*H71</f>
        <v>#REF!</v>
      </c>
    </row>
    <row r="72" spans="6:13" x14ac:dyDescent="0.25">
      <c r="F72" s="11" t="s">
        <v>44</v>
      </c>
      <c r="G72" s="18" t="s">
        <v>117</v>
      </c>
      <c r="H72" s="19"/>
      <c r="I72" s="97"/>
      <c r="J72" s="94"/>
      <c r="K72" s="94"/>
      <c r="L72" s="94"/>
      <c r="M72" s="95"/>
    </row>
    <row r="73" spans="6:13" x14ac:dyDescent="0.25">
      <c r="F73" s="11" t="s">
        <v>71</v>
      </c>
      <c r="G73" s="18" t="s">
        <v>117</v>
      </c>
      <c r="H73" s="19"/>
      <c r="I73" s="97"/>
      <c r="J73" s="94"/>
      <c r="K73" s="94"/>
      <c r="L73" s="94"/>
      <c r="M73" s="95"/>
    </row>
    <row r="74" spans="6:13" x14ac:dyDescent="0.25">
      <c r="F74" s="11" t="s">
        <v>72</v>
      </c>
      <c r="G74" s="18" t="s">
        <v>117</v>
      </c>
      <c r="H74" s="19"/>
      <c r="I74" s="97"/>
      <c r="J74" s="94"/>
      <c r="K74" s="94"/>
      <c r="L74" s="94"/>
      <c r="M74" s="95"/>
    </row>
    <row r="75" spans="6:13" x14ac:dyDescent="0.25">
      <c r="F75" s="9" t="s">
        <v>69</v>
      </c>
      <c r="G75" s="15" t="e">
        <f>SUM(G76:G78)</f>
        <v>#REF!</v>
      </c>
      <c r="H75" s="48"/>
      <c r="I75" s="96" t="e">
        <f>SUM(I76:I78)</f>
        <v>#REF!</v>
      </c>
      <c r="J75" s="98" t="e">
        <f t="shared" ref="J75:M75" si="18">SUM(J76:J78)</f>
        <v>#REF!</v>
      </c>
      <c r="K75" s="15" t="e">
        <f t="shared" si="18"/>
        <v>#REF!</v>
      </c>
      <c r="L75" s="15" t="e">
        <f t="shared" si="18"/>
        <v>#REF!</v>
      </c>
      <c r="M75" s="10" t="e">
        <f t="shared" si="18"/>
        <v>#REF!</v>
      </c>
    </row>
    <row r="76" spans="6:13" x14ac:dyDescent="0.25">
      <c r="F76" s="11" t="s">
        <v>65</v>
      </c>
      <c r="G76" s="18" t="e">
        <f>'Расчет К 2018'!B58*1.043*1.038</f>
        <v>#REF!</v>
      </c>
      <c r="H76" s="19" t="e">
        <f t="shared" ref="H76:H78" si="19">G76/$G$56</f>
        <v>#REF!</v>
      </c>
      <c r="I76" s="18" t="e">
        <f t="shared" ref="I76:I78" si="20">$I$56*H76</f>
        <v>#REF!</v>
      </c>
      <c r="J76" s="99" t="e">
        <f t="shared" ref="J76:J78" si="21">$G$28/1000*H76</f>
        <v>#REF!</v>
      </c>
      <c r="K76" s="99" t="e">
        <f t="shared" ref="K76:K78" si="22">$G$31/1000*H76</f>
        <v>#REF!</v>
      </c>
      <c r="L76" s="99" t="e">
        <f t="shared" ref="L76:L78" si="23">$G$10/1000*H76</f>
        <v>#REF!</v>
      </c>
      <c r="M76" s="100" t="e">
        <f t="shared" ref="M76:M78" si="24">$G$9/1000*H76</f>
        <v>#REF!</v>
      </c>
    </row>
    <row r="77" spans="6:13" x14ac:dyDescent="0.25">
      <c r="F77" s="11" t="s">
        <v>68</v>
      </c>
      <c r="G77" s="18" t="e">
        <f>'Расчет К 2018'!B59*1.043*1.038</f>
        <v>#REF!</v>
      </c>
      <c r="H77" s="19" t="e">
        <f t="shared" si="19"/>
        <v>#REF!</v>
      </c>
      <c r="I77" s="18" t="e">
        <f t="shared" si="20"/>
        <v>#REF!</v>
      </c>
      <c r="J77" s="99" t="e">
        <f t="shared" si="21"/>
        <v>#REF!</v>
      </c>
      <c r="K77" s="99" t="e">
        <f t="shared" si="22"/>
        <v>#REF!</v>
      </c>
      <c r="L77" s="99" t="e">
        <f t="shared" si="23"/>
        <v>#REF!</v>
      </c>
      <c r="M77" s="100" t="e">
        <f t="shared" si="24"/>
        <v>#REF!</v>
      </c>
    </row>
    <row r="78" spans="6:13" ht="15.75" thickBot="1" x14ac:dyDescent="0.3">
      <c r="F78" s="13" t="s">
        <v>75</v>
      </c>
      <c r="G78" s="20" t="e">
        <f>'Расчет К 2018'!B60*1.043*1.038</f>
        <v>#REF!</v>
      </c>
      <c r="H78" s="21" t="e">
        <f t="shared" si="19"/>
        <v>#REF!</v>
      </c>
      <c r="I78" s="20" t="e">
        <f t="shared" si="20"/>
        <v>#REF!</v>
      </c>
      <c r="J78" s="101" t="e">
        <f t="shared" si="21"/>
        <v>#REF!</v>
      </c>
      <c r="K78" s="101" t="e">
        <f t="shared" si="22"/>
        <v>#REF!</v>
      </c>
      <c r="L78" s="101" t="e">
        <f t="shared" si="23"/>
        <v>#REF!</v>
      </c>
      <c r="M78" s="102" t="e">
        <f t="shared" si="24"/>
        <v>#REF!</v>
      </c>
    </row>
    <row r="85" spans="1:10" x14ac:dyDescent="0.25">
      <c r="A85" s="2"/>
      <c r="B85" s="6"/>
      <c r="C85" s="8"/>
      <c r="D85" s="6"/>
      <c r="E85" s="8"/>
      <c r="F85" s="2" t="s">
        <v>81</v>
      </c>
      <c r="G85" s="6"/>
      <c r="H85" s="8"/>
      <c r="I85" s="6" t="s">
        <v>82</v>
      </c>
      <c r="J85" s="8"/>
    </row>
  </sheetData>
  <mergeCells count="69">
    <mergeCell ref="H48:J48"/>
    <mergeCell ref="H49:J49"/>
    <mergeCell ref="F53:F55"/>
    <mergeCell ref="I53:I55"/>
    <mergeCell ref="J53:M53"/>
    <mergeCell ref="G53:H54"/>
    <mergeCell ref="J54:J55"/>
    <mergeCell ref="K54:K55"/>
    <mergeCell ref="L54:L55"/>
    <mergeCell ref="M54:M55"/>
    <mergeCell ref="H41:J42"/>
    <mergeCell ref="H43:J44"/>
    <mergeCell ref="H45:J45"/>
    <mergeCell ref="H46:J46"/>
    <mergeCell ref="H47:J47"/>
    <mergeCell ref="H12:J12"/>
    <mergeCell ref="H13:J13"/>
    <mergeCell ref="H14:J14"/>
    <mergeCell ref="H15:J15"/>
    <mergeCell ref="H5:J6"/>
    <mergeCell ref="H7:J7"/>
    <mergeCell ref="H8:J8"/>
    <mergeCell ref="H9:J9"/>
    <mergeCell ref="H10:J10"/>
    <mergeCell ref="F1:G1"/>
    <mergeCell ref="F2:G3"/>
    <mergeCell ref="F5:F6"/>
    <mergeCell ref="G5:G6"/>
    <mergeCell ref="H11:J11"/>
    <mergeCell ref="A1:B1"/>
    <mergeCell ref="C1:D1"/>
    <mergeCell ref="E5:E6"/>
    <mergeCell ref="C2:D3"/>
    <mergeCell ref="A2:B3"/>
    <mergeCell ref="H38:J38"/>
    <mergeCell ref="H39:J40"/>
    <mergeCell ref="H16:J16"/>
    <mergeCell ref="H17:J18"/>
    <mergeCell ref="F17:F18"/>
    <mergeCell ref="G17:G18"/>
    <mergeCell ref="H19:J19"/>
    <mergeCell ref="H20:J20"/>
    <mergeCell ref="H21:J21"/>
    <mergeCell ref="H22:J22"/>
    <mergeCell ref="H23:J23"/>
    <mergeCell ref="H24:J24"/>
    <mergeCell ref="H25:J25"/>
    <mergeCell ref="H26:J27"/>
    <mergeCell ref="H28:J29"/>
    <mergeCell ref="H30:J30"/>
    <mergeCell ref="H31:J31"/>
    <mergeCell ref="H32:J32"/>
    <mergeCell ref="H33:J34"/>
    <mergeCell ref="H35:J35"/>
    <mergeCell ref="H36:J37"/>
    <mergeCell ref="F43:F44"/>
    <mergeCell ref="G43:G44"/>
    <mergeCell ref="F26:F27"/>
    <mergeCell ref="G26:G27"/>
    <mergeCell ref="F36:F37"/>
    <mergeCell ref="G36:G37"/>
    <mergeCell ref="F33:F34"/>
    <mergeCell ref="G33:G34"/>
    <mergeCell ref="F41:F42"/>
    <mergeCell ref="G41:G42"/>
    <mergeCell ref="F39:F40"/>
    <mergeCell ref="G39:G40"/>
    <mergeCell ref="F28:F29"/>
    <mergeCell ref="G28:G29"/>
  </mergeCells>
  <pageMargins left="0.78740157480314965" right="0" top="0" bottom="0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ф. 1.3</vt:lpstr>
      <vt:lpstr>ф. 1.6</vt:lpstr>
      <vt:lpstr>Расчет К 2018</vt:lpstr>
      <vt:lpstr>Сводные ОХР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2020-04-01T13:55:28Z</dcterms:modified>
</cp:coreProperties>
</file>